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esktop\evaluación\FORMATOS LP\"/>
    </mc:Choice>
  </mc:AlternateContent>
  <bookViews>
    <workbookView xWindow="0" yWindow="0" windowWidth="19200" windowHeight="609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BENEFICIARIOS!$A$12:$K$12</definedName>
    <definedName name="_xlnm._FilterDatabase" localSheetId="2" hidden="1">EXPEDICIONES!$A$13:$O$55</definedName>
    <definedName name="_xlnm._FilterDatabase" localSheetId="3" hidden="1">TRANSFERENCIAS!$A$13:$Q$13</definedName>
  </definedNames>
  <calcPr calcId="152511"/>
</workbook>
</file>

<file path=xl/calcChain.xml><?xml version="1.0" encoding="utf-8"?>
<calcChain xmlns="http://schemas.openxmlformats.org/spreadsheetml/2006/main">
  <c r="F13" i="8" l="1"/>
  <c r="I14" i="8" l="1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13" i="8"/>
  <c r="M15" i="7"/>
  <c r="M14" i="7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C14" i="8" l="1"/>
  <c r="D14" i="8"/>
  <c r="E14" i="8"/>
  <c r="J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13" i="8"/>
  <c r="H14" i="8" l="1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13" i="8"/>
  <c r="C22" i="8"/>
  <c r="J22" i="8"/>
  <c r="H22" i="8" l="1"/>
  <c r="C15" i="8"/>
  <c r="H15" i="8" s="1"/>
  <c r="C16" i="8"/>
  <c r="H16" i="8" s="1"/>
  <c r="C17" i="8"/>
  <c r="H17" i="8" s="1"/>
  <c r="C18" i="8"/>
  <c r="H18" i="8" s="1"/>
  <c r="C19" i="8"/>
  <c r="H19" i="8" s="1"/>
  <c r="C20" i="8"/>
  <c r="H20" i="8" s="1"/>
  <c r="C21" i="8"/>
  <c r="H21" i="8" s="1"/>
  <c r="C23" i="8"/>
  <c r="H23" i="8" s="1"/>
  <c r="C24" i="8"/>
  <c r="H24" i="8" s="1"/>
  <c r="C25" i="8"/>
  <c r="H25" i="8" s="1"/>
  <c r="C26" i="8"/>
  <c r="H26" i="8" s="1"/>
  <c r="C27" i="8"/>
  <c r="H27" i="8" s="1"/>
  <c r="C28" i="8"/>
  <c r="H28" i="8" s="1"/>
  <c r="C29" i="8"/>
  <c r="H29" i="8" s="1"/>
  <c r="C30" i="8"/>
  <c r="H30" i="8" s="1"/>
  <c r="C13" i="8"/>
  <c r="H13" i="8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G31" i="8" l="1"/>
  <c r="J23" i="8"/>
  <c r="J19" i="8"/>
  <c r="J15" i="8"/>
  <c r="C31" i="8" l="1"/>
  <c r="J14" i="3" l="1"/>
  <c r="B21" i="4" l="1"/>
  <c r="I31" i="8" l="1"/>
  <c r="B19" i="4" s="1"/>
  <c r="B22" i="4" s="1"/>
  <c r="J24" i="8" l="1"/>
  <c r="H31" i="8" l="1"/>
  <c r="F31" i="8"/>
  <c r="B18" i="4" s="1"/>
  <c r="B20" i="4" s="1"/>
  <c r="B15" i="4"/>
  <c r="B16" i="4" s="1"/>
  <c r="J13" i="8" l="1"/>
  <c r="J18" i="8" l="1"/>
  <c r="J25" i="8"/>
  <c r="J17" i="8" l="1"/>
  <c r="J27" i="8"/>
  <c r="J30" i="8"/>
  <c r="J28" i="8"/>
  <c r="J26" i="8"/>
  <c r="J21" i="8"/>
  <c r="J20" i="8"/>
  <c r="J29" i="8"/>
  <c r="J16" i="8" l="1"/>
  <c r="J31" i="8" l="1"/>
  <c r="E31" i="8"/>
  <c r="B17" i="4" s="1"/>
  <c r="D31" i="8"/>
</calcChain>
</file>

<file path=xl/sharedStrings.xml><?xml version="1.0" encoding="utf-8"?>
<sst xmlns="http://schemas.openxmlformats.org/spreadsheetml/2006/main" count="404" uniqueCount="218">
  <si>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</si>
  <si>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</si>
  <si>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</si>
  <si>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</si>
  <si>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</si>
  <si>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</si>
  <si>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</si>
  <si>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</si>
  <si>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MONTO CANCELADO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</si>
  <si>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</si>
  <si>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</si>
  <si>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</si>
  <si>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</si>
  <si>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</si>
  <si>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</si>
  <si>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</si>
  <si>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</si>
  <si>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</si>
  <si>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CHILES SECOS PÁPRIKA</t>
  </si>
  <si>
    <t>ACUERDO DE INTEGRACIÓN COMERCIAL MÉXICO-PERÚ</t>
  </si>
  <si>
    <t>LICITACIÓN PÚBLICA</t>
  </si>
  <si>
    <t>EXPEDICIÓN</t>
  </si>
  <si>
    <t>ALEJANDRO LARA CORREA</t>
  </si>
  <si>
    <t>RAZÓN SOCIAL BENEFICIARIO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</si>
  <si>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</si>
  <si>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</si>
  <si>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</si>
  <si>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RESOLUCIÓN DE EXPEDICIÓN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</si>
  <si>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</si>
  <si>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</si>
  <si>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</si>
  <si>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</si>
  <si>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</si>
  <si>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</si>
  <si>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</si>
  <si>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</si>
  <si>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</si>
  <si>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</si>
  <si>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</si>
  <si>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t>MONTO UTILIZADO
[G]</t>
  </si>
  <si>
    <t>MONTO NO UTILIZADO
[H]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</si>
  <si>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</si>
  <si>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</si>
  <si>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t>(B) Monto Total No Adjudicado</t>
  </si>
  <si>
    <t>(A) Monto Total Adjudicado</t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</si>
  <si>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</si>
  <si>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</si>
  <si>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</si>
  <si>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</si>
  <si>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</si>
  <si>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</si>
  <si>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</si>
  <si>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</si>
  <si>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</si>
  <si>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t>MONTO ADJUDICADO
[A]</t>
  </si>
  <si>
    <t>MONTO EXPEDIDO
[D]</t>
  </si>
  <si>
    <t>MONTO CANCELADO
[E]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</si>
  <si>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</si>
  <si>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</si>
  <si>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t>SALDO DISPONIBLE
[F]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</si>
  <si>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</si>
  <si>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/>
  </si>
  <si>
    <t>UNIDAD DE MEDIDA (UdM): Kg</t>
  </si>
  <si>
    <t>1) Ciclo del Cupo:</t>
  </si>
  <si>
    <t>2) Monto Total del Cupo: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</si>
  <si>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</si>
  <si>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</si>
  <si>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</si>
  <si>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t>DISTRIBUIDORA DE SEMILLAS Y PRODUCTOS DEL CAMPO LA HERRADURA SA DE CV</t>
  </si>
  <si>
    <t>LA CASTELLANA SA DE CV</t>
  </si>
  <si>
    <t>PRODUCTOS AGROINDUSTRIALES DE SAN LUIS SA DE CV</t>
  </si>
  <si>
    <t>PROVISIONES SAMANO SA</t>
  </si>
  <si>
    <t>SAN ANTONIO IMPORTS SA DE CV</t>
  </si>
  <si>
    <t>DIGRAVA SA DE CV</t>
  </si>
  <si>
    <t>ESPECIAS NATURALES DE MEXICO SA DE CV</t>
  </si>
  <si>
    <t>IMPORTADORA DE ALIMENTOS SANTANDER SA DE CV</t>
  </si>
  <si>
    <t>OPERADORA COMERCIAL LA MORELENSE SA DE CV</t>
  </si>
  <si>
    <t>SURTIDORA ABARROTERA DE GUADALAJARA SA DE CV</t>
  </si>
  <si>
    <t>SURTIDORA ABARROTERA SA DE CV</t>
  </si>
  <si>
    <t>SURTIDORA DEL BAJIO SA DE CV</t>
  </si>
  <si>
    <t>LACA7706204I9</t>
  </si>
  <si>
    <t>DIG030409R54</t>
  </si>
  <si>
    <t>DSP930106SYA</t>
  </si>
  <si>
    <t>ENM001221IM1</t>
  </si>
  <si>
    <t>IAS090918N45</t>
  </si>
  <si>
    <t>CAS870820MC8</t>
  </si>
  <si>
    <t>OCM870210PC6</t>
  </si>
  <si>
    <t>PAS091112JM5</t>
  </si>
  <si>
    <t>PSA841115P76</t>
  </si>
  <si>
    <t>SAI0107128A6</t>
  </si>
  <si>
    <t>SAG9707113K6</t>
  </si>
  <si>
    <t>SAB870619KZ0</t>
  </si>
  <si>
    <t>SBA890717GK7</t>
  </si>
  <si>
    <t>rfc</t>
  </si>
  <si>
    <t>0201200200420193260000001</t>
  </si>
  <si>
    <t>0201200200420181424000022</t>
  </si>
  <si>
    <t>0201200200420181424000024</t>
  </si>
  <si>
    <t>0201200200420181424000025</t>
  </si>
  <si>
    <t>0201200200420181424000023</t>
  </si>
  <si>
    <t>0201200200420181424000021</t>
  </si>
  <si>
    <t>0201200200420181424000026</t>
  </si>
  <si>
    <t>0201200200420199901000010</t>
  </si>
  <si>
    <t>0201200200420191526000001</t>
  </si>
  <si>
    <t>0201200200420181424000027</t>
  </si>
  <si>
    <t>0201200200420199901000026</t>
  </si>
  <si>
    <t>0201200200420199901000019</t>
  </si>
  <si>
    <t>0201200200420199901000001</t>
  </si>
  <si>
    <t>0201200200420199901000011</t>
  </si>
  <si>
    <t>0201200200420199901000004</t>
  </si>
  <si>
    <t>0201200200420189901000047</t>
  </si>
  <si>
    <t>0201200200420199901000005</t>
  </si>
  <si>
    <t>0201200200420199901000006</t>
  </si>
  <si>
    <t>0201200200420189901000044</t>
  </si>
  <si>
    <t>0201200200420199901000007</t>
  </si>
  <si>
    <t>0201200200420199901000008</t>
  </si>
  <si>
    <t>0201200200420189901000046</t>
  </si>
  <si>
    <t>0201200200420189901000043</t>
  </si>
  <si>
    <t>0201200200420189901000045</t>
  </si>
  <si>
    <t>0201200200420192438000001</t>
  </si>
  <si>
    <t>0201200200420192438000002</t>
  </si>
  <si>
    <t>0201200200420199901000017</t>
  </si>
  <si>
    <t>0201200200420191424000002</t>
  </si>
  <si>
    <t>0201200200420192235000002</t>
  </si>
  <si>
    <t>0201200200420199901000012</t>
  </si>
  <si>
    <t>0201200200420199901000002</t>
  </si>
  <si>
    <t>0201200200420192235000001</t>
  </si>
  <si>
    <t>08/01/2019</t>
  </si>
  <si>
    <t>10/12/2018</t>
  </si>
  <si>
    <t>11/12/2018</t>
  </si>
  <si>
    <t>03/01/2019</t>
  </si>
  <si>
    <t>28/12/2018</t>
  </si>
  <si>
    <t>01/04/2019</t>
  </si>
  <si>
    <t>18/02/2019</t>
  </si>
  <si>
    <t>02/01/2019</t>
  </si>
  <si>
    <t>10/01/2019</t>
  </si>
  <si>
    <t>07/01/2019</t>
  </si>
  <si>
    <t>19/12/2018</t>
  </si>
  <si>
    <t>02/02/2019</t>
  </si>
  <si>
    <t>13/02/2019</t>
  </si>
  <si>
    <t>19CHS000150/3260</t>
  </si>
  <si>
    <t>19CHS000151/3260</t>
  </si>
  <si>
    <t>19CHS000152/3260</t>
  </si>
  <si>
    <t>19CHS000149/3260</t>
  </si>
  <si>
    <t>18CHS010358/1424</t>
  </si>
  <si>
    <t>18CHS010360/1424</t>
  </si>
  <si>
    <t>18CHS010361/1424</t>
  </si>
  <si>
    <t>18CHS010359/1424</t>
  </si>
  <si>
    <t>18CHS010317/1424</t>
  </si>
  <si>
    <t>18CHS010362/1424</t>
  </si>
  <si>
    <t>19CHS000285/9901</t>
  </si>
  <si>
    <t>19CHS000121/1424</t>
  </si>
  <si>
    <t>19CHS000813/9901</t>
  </si>
  <si>
    <t>19CHS000403/9901</t>
  </si>
  <si>
    <t>19CHS000173/9901</t>
  </si>
  <si>
    <t>19CHS000174/9901</t>
  </si>
  <si>
    <t>19CHS000175/9901</t>
  </si>
  <si>
    <t>19CHS000177/9901</t>
  </si>
  <si>
    <t>19CHS000172/9901</t>
  </si>
  <si>
    <t>19CHS000283/2438</t>
  </si>
  <si>
    <t>19CHS000616/2438</t>
  </si>
  <si>
    <t>19CHS000615/2438</t>
  </si>
  <si>
    <t>19CHS000765/9901</t>
  </si>
  <si>
    <t>19CHS000110/1424</t>
  </si>
  <si>
    <t>19CHS000265/2235</t>
  </si>
  <si>
    <t>19CHS000402/9901</t>
  </si>
  <si>
    <t>19CHS000264/2235</t>
  </si>
  <si>
    <t>CHILES SECOS SAN ANTONIO, SA DE CV</t>
  </si>
  <si>
    <t>CSS0305213A0</t>
  </si>
  <si>
    <t>GRUPO COMERCIAL LUFER, SA DE CV</t>
  </si>
  <si>
    <t>GCL131120TV7</t>
  </si>
  <si>
    <t>MERCANTIL VILLACARRIEDO, SA DE CV</t>
  </si>
  <si>
    <t>MVI030307JS1</t>
  </si>
  <si>
    <t>01-enero al 31-diciembre de 2019</t>
  </si>
  <si>
    <t>0201200200420199901000038</t>
  </si>
  <si>
    <t>0201200200420199901000027</t>
  </si>
  <si>
    <t>0201200200420192438000003</t>
  </si>
  <si>
    <t>0201200200420191424000018</t>
  </si>
  <si>
    <t>20/05/2019</t>
  </si>
  <si>
    <t>22/04/2019</t>
  </si>
  <si>
    <t>16/05/2019</t>
  </si>
  <si>
    <t>18/06/2019</t>
  </si>
  <si>
    <t>19CHS001183/9901</t>
  </si>
  <si>
    <t>19CHS001482/9901</t>
  </si>
  <si>
    <t>19CHS001274/9901</t>
  </si>
  <si>
    <t>19CHS001418/2438</t>
  </si>
  <si>
    <t>19CHS001668/1424</t>
  </si>
  <si>
    <t>TRANSFERENCIAS RECIBIDAS
[C]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</si>
  <si>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22 de julio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</si>
  <si>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MERCANTIL MURCIA SA DE CV</t>
  </si>
  <si>
    <t>ALMACENES ALTAMIRA, SA DE CV</t>
  </si>
  <si>
    <t>0201200500120199901000006</t>
  </si>
  <si>
    <t>0201200500120191424000003</t>
  </si>
  <si>
    <t>11/04/2019 20:49:44</t>
  </si>
  <si>
    <t>08/04/2019 16:56:41</t>
  </si>
  <si>
    <t>RESOLUCIÓN</t>
  </si>
  <si>
    <t>MMU020815BC9</t>
  </si>
  <si>
    <t>AAL960710RI4</t>
  </si>
  <si>
    <t>0201200200420199901000034</t>
  </si>
  <si>
    <t>10/05/2019 10:34:54</t>
  </si>
  <si>
    <t>19CHS001401/9901</t>
  </si>
  <si>
    <t>AUTORIZADA</t>
  </si>
  <si>
    <t>RECHAZADA</t>
  </si>
  <si>
    <t>ACEPTADA</t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</si>
  <si>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</si>
  <si>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publicadas en www.snice.gob.mx</t>
    </r>
  </si>
  <si>
    <t>0201400200520191424000002</t>
  </si>
  <si>
    <t>16/08/2019</t>
  </si>
  <si>
    <t>TRANSFERENCIAS OTORGADAS
[B]</t>
  </si>
  <si>
    <t>nota1</t>
  </si>
  <si>
    <t>NOTAS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</si>
  <si>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Por error del sistema, se permitió la expedición de certificados por encima del monto total disponible de la empresa, sin embargo, la Autoridad procedió con la cancelación de un certificado a efecto de que no pudiera ser presentado ante la aduana.</t>
    </r>
  </si>
  <si>
    <t>Nota  1</t>
  </si>
  <si>
    <t>notas</t>
  </si>
  <si>
    <t>INFORMACIÓN ACTUALIZADA AL 30/09/2019</t>
  </si>
  <si>
    <t>PERIODO REPORTADO: 01-ENERO DE 2019 AL 30-SEPTIEMBRE DE 2019</t>
  </si>
  <si>
    <t>SECRETARIA DE ECONIMIA CON INFORMACION DE VUCEM Y OPERACIONES DE COMERCIO EXTERIOR (SAT)</t>
  </si>
  <si>
    <t>FECHA DE PUBLICACIÓN: 30/10/2019</t>
  </si>
  <si>
    <t>FECHA DE PUBLICACIÓN:30/10/2019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</si>
</sst>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1" fillId="0" borderId="2" xfId="3" applyNumberFormat="1" applyFont="1" applyBorder="1" applyAlignment="1">
      <alignment horizontal="center" vertical="center"/>
    </xf>
    <xf numFmtId="165" fontId="1" fillId="0" borderId="2" xfId="3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3" fontId="1" fillId="8" borderId="2" xfId="3" applyNumberFormat="1" applyFont="1" applyFill="1" applyBorder="1" applyAlignment="1">
      <alignment horizontal="center" vertical="center"/>
    </xf>
    <xf numFmtId="165" fontId="1" fillId="8" borderId="2" xfId="3" applyNumberFormat="1" applyFont="1" applyFill="1" applyBorder="1" applyAlignment="1">
      <alignment horizontal="center" vertical="center"/>
    </xf>
    <xf numFmtId="3" fontId="1" fillId="8" borderId="2" xfId="0" applyNumberFormat="1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vertical="center"/>
    </xf>
    <xf numFmtId="164" fontId="1" fillId="8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left" vertical="center"/>
    </xf>
    <xf numFmtId="3" fontId="1" fillId="5" borderId="2" xfId="3" applyNumberFormat="1" applyFont="1" applyFill="1" applyBorder="1" applyAlignment="1">
      <alignment horizontal="center" vertical="center"/>
    </xf>
    <xf numFmtId="165" fontId="1" fillId="5" borderId="2" xfId="3" applyNumberFormat="1" applyFont="1" applyFill="1" applyBorder="1" applyAlignment="1">
      <alignment horizontal="center" vertical="center"/>
    </xf>
    <xf numFmtId="0" fontId="1" fillId="5" borderId="2" xfId="3" applyNumberFormat="1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" fillId="9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tabSelected="1" zoomScale="80" zoomScaleNormal="80" workbookViewId="0">
      <selection activeCell="A8" sqref="A8:D8"/>
    </sheetView>
  </sheetViews>
  <sheetFormatPr baseColWidth="10" defaultColWidth="11.42578125" defaultRowHeight="14.25" x14ac:dyDescent="0.25"/>
  <cols>
    <col min="1" max="1" width="31.42578125" style="1" customWidth="1"/>
    <col min="2" max="2" width="34.7109375" style="1" customWidth="1"/>
    <col min="3" max="3" width="11.42578125" style="1"/>
    <col min="4" max="4" width="37.140625" style="1" customWidth="1"/>
    <col min="5" max="16384" width="11.42578125" style="1"/>
  </cols>
  <sheetData>
    <row r="1" spans="1:256" x14ac:dyDescent="0.25">
      <c r="A1" s="89" t="s">
        <v>9</v>
      </c>
      <c r="B1" s="89"/>
      <c r="C1" s="89"/>
      <c r="D1" s="89"/>
    </row>
    <row r="2" spans="1:256" x14ac:dyDescent="0.25">
      <c r="A2" s="89" t="s">
        <v>18</v>
      </c>
      <c r="B2" s="89"/>
      <c r="C2" s="89"/>
      <c r="D2" s="89"/>
    </row>
    <row r="3" spans="1:256" x14ac:dyDescent="0.25">
      <c r="A3" s="89" t="s">
        <v>19</v>
      </c>
      <c r="B3" s="89"/>
      <c r="C3" s="89"/>
      <c r="D3" s="89"/>
    </row>
    <row r="4" spans="1:256" x14ac:dyDescent="0.25">
      <c r="A4" s="89" t="s">
        <v>5</v>
      </c>
      <c r="B4" s="89"/>
      <c r="C4" s="89"/>
      <c r="D4" s="89"/>
    </row>
    <row r="5" spans="1:256" x14ac:dyDescent="0.25">
      <c r="A5" s="89" t="s">
        <v>20</v>
      </c>
      <c r="B5" s="89"/>
      <c r="C5" s="89"/>
      <c r="D5" s="89"/>
    </row>
    <row r="6" spans="1:256" x14ac:dyDescent="0.25">
      <c r="A6" s="89" t="s">
        <v>213</v>
      </c>
      <c r="B6" s="89"/>
      <c r="C6" s="89"/>
      <c r="D6" s="89"/>
    </row>
    <row r="7" spans="1:256" x14ac:dyDescent="0.25">
      <c r="A7" s="89" t="s">
        <v>216</v>
      </c>
      <c r="B7" s="89"/>
      <c r="C7" s="89"/>
      <c r="D7" s="89"/>
    </row>
    <row r="8" spans="1:256" x14ac:dyDescent="0.25">
      <c r="A8" s="89" t="s">
        <v>62</v>
      </c>
      <c r="B8" s="89"/>
      <c r="C8" s="89"/>
      <c r="D8" s="89"/>
    </row>
    <row r="9" spans="1:256" x14ac:dyDescent="0.25">
      <c r="A9" s="89" t="s">
        <v>214</v>
      </c>
      <c r="B9" s="89"/>
      <c r="C9" s="89"/>
      <c r="D9" s="89"/>
    </row>
    <row r="10" spans="1:256" s="23" customFormat="1" ht="14.25" customHeight="1" x14ac:dyDescent="0.25">
      <c r="A10" s="81" t="s">
        <v>215</v>
      </c>
      <c r="B10" s="81"/>
      <c r="C10" s="81"/>
      <c r="D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2" spans="1:256" ht="15" x14ac:dyDescent="0.25">
      <c r="A12" s="86" t="s">
        <v>51</v>
      </c>
      <c r="B12" s="86"/>
    </row>
    <row r="13" spans="1:256" ht="15" x14ac:dyDescent="0.25">
      <c r="A13" s="40" t="s">
        <v>63</v>
      </c>
      <c r="B13" s="3" t="s">
        <v>172</v>
      </c>
    </row>
    <row r="14" spans="1:256" ht="15" x14ac:dyDescent="0.25">
      <c r="A14" s="40" t="s">
        <v>64</v>
      </c>
      <c r="B14" s="6">
        <v>4900000</v>
      </c>
    </row>
    <row r="15" spans="1:256" ht="15" x14ac:dyDescent="0.25">
      <c r="A15" s="40" t="s">
        <v>44</v>
      </c>
      <c r="B15" s="6">
        <f>BENEFICIARIOS!C31</f>
        <v>4900000</v>
      </c>
    </row>
    <row r="16" spans="1:256" ht="15" x14ac:dyDescent="0.25">
      <c r="A16" s="40" t="s">
        <v>43</v>
      </c>
      <c r="B16" s="6">
        <f>B14-B15</f>
        <v>0</v>
      </c>
    </row>
    <row r="17" spans="1:4" ht="15" x14ac:dyDescent="0.25">
      <c r="A17" s="40" t="s">
        <v>28</v>
      </c>
      <c r="B17" s="6">
        <f>BENEFICIARIOS!E31</f>
        <v>240000</v>
      </c>
    </row>
    <row r="18" spans="1:4" ht="15" x14ac:dyDescent="0.25">
      <c r="A18" s="40" t="s">
        <v>29</v>
      </c>
      <c r="B18" s="6">
        <f>BENEFICIARIOS!F31</f>
        <v>4198300</v>
      </c>
    </row>
    <row r="19" spans="1:4" ht="15" x14ac:dyDescent="0.25">
      <c r="A19" s="40" t="s">
        <v>30</v>
      </c>
      <c r="B19" s="6">
        <f>BENEFICIARIOS!I31</f>
        <v>2344324.3600000008</v>
      </c>
    </row>
    <row r="20" spans="1:4" ht="15" x14ac:dyDescent="0.25">
      <c r="A20" s="40" t="s">
        <v>31</v>
      </c>
      <c r="B20" s="6">
        <f>B18-B19</f>
        <v>1853975.6399999992</v>
      </c>
    </row>
    <row r="21" spans="1:4" ht="15" x14ac:dyDescent="0.25">
      <c r="A21" s="40" t="s">
        <v>32</v>
      </c>
      <c r="B21" s="6">
        <f>BENEFICIARIOS!G31</f>
        <v>100000</v>
      </c>
    </row>
    <row r="22" spans="1:4" ht="15" x14ac:dyDescent="0.25">
      <c r="A22" s="40" t="s">
        <v>33</v>
      </c>
      <c r="B22" s="13">
        <f>B19/B14</f>
        <v>0.47843354285714301</v>
      </c>
    </row>
    <row r="24" spans="1:4" ht="15" x14ac:dyDescent="0.25">
      <c r="A24" s="87" t="s">
        <v>11</v>
      </c>
      <c r="B24" s="87"/>
      <c r="C24" s="87"/>
      <c r="D24" s="87"/>
    </row>
    <row r="25" spans="1:4" ht="24.75" customHeight="1" x14ac:dyDescent="0.25">
      <c r="A25" s="88" t="s">
        <v>65</v>
      </c>
      <c r="B25" s="88"/>
      <c r="C25" s="88"/>
      <c r="D25" s="88"/>
    </row>
    <row r="26" spans="1:4" ht="21" customHeight="1" x14ac:dyDescent="0.25">
      <c r="A26" s="88" t="s">
        <v>66</v>
      </c>
      <c r="B26" s="88"/>
      <c r="C26" s="88"/>
      <c r="D26" s="88"/>
    </row>
    <row r="27" spans="1:4" ht="26.25" customHeight="1" x14ac:dyDescent="0.25">
      <c r="A27" s="88" t="s">
        <v>67</v>
      </c>
      <c r="B27" s="88"/>
      <c r="C27" s="88"/>
      <c r="D27" s="88"/>
    </row>
    <row r="28" spans="1:4" ht="39" customHeight="1" x14ac:dyDescent="0.25">
      <c r="A28" s="82" t="s">
        <v>45</v>
      </c>
      <c r="B28" s="82"/>
      <c r="C28" s="82"/>
      <c r="D28" s="82"/>
    </row>
    <row r="29" spans="1:4" ht="37.5" customHeight="1" x14ac:dyDescent="0.25">
      <c r="A29" s="84" t="s">
        <v>46</v>
      </c>
      <c r="B29" s="84"/>
      <c r="C29" s="84"/>
      <c r="D29" s="84"/>
    </row>
    <row r="30" spans="1:4" ht="45.75" customHeight="1" x14ac:dyDescent="0.25">
      <c r="A30" s="85" t="s">
        <v>203</v>
      </c>
      <c r="B30" s="85"/>
      <c r="C30" s="85"/>
      <c r="D30" s="85"/>
    </row>
    <row r="31" spans="1:4" ht="45" customHeight="1" x14ac:dyDescent="0.25">
      <c r="A31" s="85" t="s">
        <v>34</v>
      </c>
      <c r="B31" s="85"/>
      <c r="C31" s="85"/>
      <c r="D31" s="85"/>
    </row>
    <row r="32" spans="1:4" ht="45" customHeight="1" x14ac:dyDescent="0.25">
      <c r="A32" s="85" t="s">
        <v>35</v>
      </c>
      <c r="B32" s="85"/>
      <c r="C32" s="85"/>
      <c r="D32" s="85"/>
    </row>
    <row r="33" spans="1:4" ht="51" customHeight="1" x14ac:dyDescent="0.25">
      <c r="A33" s="85" t="s">
        <v>36</v>
      </c>
      <c r="B33" s="85"/>
      <c r="C33" s="85"/>
      <c r="D33" s="85"/>
    </row>
    <row r="34" spans="1:4" ht="30" customHeight="1" x14ac:dyDescent="0.25">
      <c r="A34" s="83" t="s">
        <v>37</v>
      </c>
      <c r="B34" s="83"/>
      <c r="C34" s="83"/>
      <c r="D34" s="83"/>
    </row>
    <row r="35" spans="1:4" ht="30" customHeight="1" x14ac:dyDescent="0.25">
      <c r="A35" s="83" t="s">
        <v>38</v>
      </c>
      <c r="B35" s="83"/>
      <c r="C35" s="83"/>
      <c r="D35" s="83"/>
    </row>
  </sheetData>
  <mergeCells count="82">
    <mergeCell ref="A6:D6"/>
    <mergeCell ref="A7:D7"/>
    <mergeCell ref="A8:D8"/>
    <mergeCell ref="A9:D9"/>
    <mergeCell ref="A1:D1"/>
    <mergeCell ref="A2:D2"/>
    <mergeCell ref="A3:D3"/>
    <mergeCell ref="A4:D4"/>
    <mergeCell ref="A5:D5"/>
    <mergeCell ref="A10:D10"/>
    <mergeCell ref="A28:D28"/>
    <mergeCell ref="A35:D35"/>
    <mergeCell ref="A29:D29"/>
    <mergeCell ref="A31:D31"/>
    <mergeCell ref="A32:D32"/>
    <mergeCell ref="A33:D33"/>
    <mergeCell ref="A34:D34"/>
    <mergeCell ref="A30:D30"/>
    <mergeCell ref="A12:B12"/>
    <mergeCell ref="A24:D24"/>
    <mergeCell ref="A26:D26"/>
    <mergeCell ref="A27:D27"/>
    <mergeCell ref="A25:D25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HA10:HD10"/>
    <mergeCell ref="HE10:HH10"/>
    <mergeCell ref="HI10:HL10"/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GridLines="0" zoomScale="80" zoomScaleNormal="80" workbookViewId="0">
      <selection activeCell="A8" sqref="A8:E8"/>
    </sheetView>
  </sheetViews>
  <sheetFormatPr baseColWidth="10" defaultRowHeight="14.25" x14ac:dyDescent="0.25"/>
  <cols>
    <col min="1" max="1" width="89.85546875" style="1" bestFit="1" customWidth="1"/>
    <col min="2" max="2" width="7.7109375" style="1" customWidth="1"/>
    <col min="3" max="3" width="14.42578125" style="2" customWidth="1"/>
    <col min="4" max="4" width="19.140625" style="2" customWidth="1"/>
    <col min="5" max="5" width="19.42578125" style="2" customWidth="1"/>
    <col min="6" max="6" width="14" style="2" customWidth="1"/>
    <col min="7" max="7" width="13.85546875" style="2" customWidth="1"/>
    <col min="8" max="8" width="14.7109375" style="1" customWidth="1"/>
    <col min="9" max="9" width="13" style="1" customWidth="1"/>
    <col min="10" max="10" width="14.28515625" style="1" customWidth="1"/>
    <col min="11" max="16384" width="11.42578125" style="1"/>
  </cols>
  <sheetData>
    <row r="1" spans="1:256" x14ac:dyDescent="0.25">
      <c r="A1" s="90" t="s">
        <v>4</v>
      </c>
      <c r="B1" s="90"/>
      <c r="C1" s="90"/>
      <c r="D1" s="90"/>
      <c r="E1" s="90"/>
    </row>
    <row r="2" spans="1:256" x14ac:dyDescent="0.25">
      <c r="A2" s="90" t="s">
        <v>18</v>
      </c>
      <c r="B2" s="90"/>
      <c r="C2" s="90"/>
      <c r="D2" s="90"/>
      <c r="E2" s="90"/>
    </row>
    <row r="3" spans="1:256" x14ac:dyDescent="0.25">
      <c r="A3" s="90" t="s">
        <v>19</v>
      </c>
      <c r="B3" s="90"/>
      <c r="C3" s="90"/>
      <c r="D3" s="90"/>
      <c r="E3" s="90"/>
    </row>
    <row r="4" spans="1:256" x14ac:dyDescent="0.25">
      <c r="A4" s="90" t="s">
        <v>5</v>
      </c>
      <c r="B4" s="90"/>
      <c r="C4" s="90"/>
      <c r="D4" s="90"/>
      <c r="E4" s="90"/>
    </row>
    <row r="5" spans="1:256" x14ac:dyDescent="0.25">
      <c r="A5" s="90" t="s">
        <v>20</v>
      </c>
      <c r="B5" s="90"/>
      <c r="C5" s="90"/>
      <c r="D5" s="90"/>
      <c r="E5" s="90"/>
    </row>
    <row r="6" spans="1:256" x14ac:dyDescent="0.25">
      <c r="A6" s="90" t="s">
        <v>213</v>
      </c>
      <c r="B6" s="90"/>
      <c r="C6" s="90"/>
      <c r="D6" s="90"/>
      <c r="E6" s="90"/>
    </row>
    <row r="7" spans="1:256" x14ac:dyDescent="0.25">
      <c r="A7" s="90" t="s">
        <v>217</v>
      </c>
      <c r="B7" s="90"/>
      <c r="C7" s="90"/>
      <c r="D7" s="90"/>
      <c r="E7" s="90"/>
    </row>
    <row r="8" spans="1:256" x14ac:dyDescent="0.25">
      <c r="A8" s="90" t="s">
        <v>62</v>
      </c>
      <c r="B8" s="90"/>
      <c r="C8" s="90"/>
      <c r="D8" s="90"/>
      <c r="E8" s="90"/>
    </row>
    <row r="9" spans="1:256" x14ac:dyDescent="0.25">
      <c r="A9" s="90" t="s">
        <v>214</v>
      </c>
      <c r="B9" s="90"/>
      <c r="C9" s="90"/>
      <c r="D9" s="90"/>
      <c r="E9" s="90"/>
    </row>
    <row r="10" spans="1:256" s="23" customFormat="1" ht="14.25" customHeight="1" x14ac:dyDescent="0.25">
      <c r="A10" s="81" t="s">
        <v>215</v>
      </c>
      <c r="B10" s="81"/>
      <c r="C10" s="81"/>
      <c r="D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2" spans="1:256" s="2" customFormat="1" ht="60" x14ac:dyDescent="0.25">
      <c r="A12" s="44" t="s">
        <v>0</v>
      </c>
      <c r="B12" s="50" t="s">
        <v>93</v>
      </c>
      <c r="C12" s="45" t="s">
        <v>54</v>
      </c>
      <c r="D12" s="45" t="s">
        <v>207</v>
      </c>
      <c r="E12" s="45" t="s">
        <v>186</v>
      </c>
      <c r="F12" s="45" t="s">
        <v>55</v>
      </c>
      <c r="G12" s="45" t="s">
        <v>56</v>
      </c>
      <c r="H12" s="51" t="s">
        <v>59</v>
      </c>
      <c r="I12" s="52" t="s">
        <v>39</v>
      </c>
      <c r="J12" s="52" t="s">
        <v>40</v>
      </c>
      <c r="K12" s="2" t="s">
        <v>209</v>
      </c>
    </row>
    <row r="13" spans="1:256" x14ac:dyDescent="0.25">
      <c r="A13" s="12" t="s">
        <v>22</v>
      </c>
      <c r="B13" s="12" t="s">
        <v>80</v>
      </c>
      <c r="C13" s="41">
        <f>SUMIF(EXPEDICIONES!$A:$A,BENEFICIARIOS!A13,EXPEDICIONES!$C:$C)</f>
        <v>490000</v>
      </c>
      <c r="D13" s="55">
        <f>SUMIF(TRANSFERENCIAS!A:A,BENEFICIARIOS!A13,TRANSFERENCIAS!F:F)</f>
        <v>0</v>
      </c>
      <c r="E13" s="55">
        <f>SUMIF(TRANSFERENCIAS!B:B,BENEFICIARIOS!A13,TRANSFERENCIAS!F:F)</f>
        <v>0</v>
      </c>
      <c r="F13" s="41">
        <f>SUMIF(EXPEDICIONES!$A:$A,BENEFICIARIOS!A13,EXPEDICIONES!$G:$G)+SUMIF(TRANSFERENCIAS!$B:$B,BENEFICIARIOS!A13,TRANSFERENCIAS!$J:$J)</f>
        <v>490000</v>
      </c>
      <c r="G13" s="54">
        <f>SUMIF(EXPEDICIONES!$A:$A,BENEFICIARIOS!A13,EXPEDICIONES!$K:$K)+SUMIF(TRANSFERENCIAS!$B:$B,BENEFICIARIOS!A13,TRANSFERENCIAS!$N:$N)</f>
        <v>0</v>
      </c>
      <c r="H13" s="5">
        <f>C13-D13+E13-F13+G13</f>
        <v>0</v>
      </c>
      <c r="I13" s="56">
        <f>SUMIF(EXPEDICIONES!$A:$A,BENEFICIARIOS!A13,EXPEDICIONES!$I:$I)+SUMIF(TRANSFERENCIAS!$B:$B,BENEFICIARIOS!A13,TRANSFERENCIAS!$L:$L)</f>
        <v>451462.55</v>
      </c>
      <c r="J13" s="56">
        <f t="shared" ref="J13" si="0">F13-G13-I13</f>
        <v>38537.450000000012</v>
      </c>
    </row>
    <row r="14" spans="1:256" x14ac:dyDescent="0.25">
      <c r="A14" s="12" t="s">
        <v>189</v>
      </c>
      <c r="B14" s="12" t="s">
        <v>196</v>
      </c>
      <c r="C14" s="41">
        <f>SUMIF(EXPEDICIONES!$A:$A,BENEFICIARIOS!A14,EXPEDICIONES!$C:$C)</f>
        <v>0</v>
      </c>
      <c r="D14" s="55">
        <f>SUMIF(TRANSFERENCIAS!A:A,BENEFICIARIOS!A14,TRANSFERENCIAS!F:F)</f>
        <v>0</v>
      </c>
      <c r="E14" s="55">
        <f>SUMIF(TRANSFERENCIAS!B:B,BENEFICIARIOS!A14,TRANSFERENCIAS!F:F)</f>
        <v>120000</v>
      </c>
      <c r="F14" s="41">
        <f>SUMIF(EXPEDICIONES!$A:$A,BENEFICIARIOS!A14,EXPEDICIONES!$G:$G)+SUMIF(TRANSFERENCIAS!$B:$B,BENEFICIARIOS!A14,TRANSFERENCIAS!$J:$J)</f>
        <v>120000</v>
      </c>
      <c r="G14" s="54">
        <f>SUMIF(EXPEDICIONES!$A:$A,BENEFICIARIOS!A14,EXPEDICIONES!$K:$K)+SUMIF(TRANSFERENCIAS!$B:$B,BENEFICIARIOS!A14,TRANSFERENCIAS!$N:$N)</f>
        <v>0</v>
      </c>
      <c r="H14" s="5">
        <f t="shared" ref="H14:H30" si="1">C14-D14+E14-F14+G14</f>
        <v>0</v>
      </c>
      <c r="I14" s="56">
        <f>SUMIF(EXPEDICIONES!$A:$A,BENEFICIARIOS!A14,EXPEDICIONES!$I:$I)+SUMIF(TRANSFERENCIAS!$B:$B,BENEFICIARIOS!A14,TRANSFERENCIAS!$L:$L)</f>
        <v>78019.199999999997</v>
      </c>
      <c r="J14" s="56">
        <f t="shared" ref="J14" si="2">F14-G14-I14</f>
        <v>41980.800000000003</v>
      </c>
    </row>
    <row r="15" spans="1:256" x14ac:dyDescent="0.25">
      <c r="A15" s="12" t="s">
        <v>166</v>
      </c>
      <c r="B15" s="12" t="s">
        <v>167</v>
      </c>
      <c r="C15" s="41">
        <f>SUMIF(EXPEDICIONES!$A:$A,BENEFICIARIOS!A15,EXPEDICIONES!$C:$C)</f>
        <v>200000</v>
      </c>
      <c r="D15" s="55">
        <f>SUMIF(TRANSFERENCIAS!A:A,BENEFICIARIOS!A15,TRANSFERENCIAS!F:F)</f>
        <v>0</v>
      </c>
      <c r="E15" s="55">
        <f>SUMIF(TRANSFERENCIAS!B:B,BENEFICIARIOS!A15,TRANSFERENCIAS!F:F)</f>
        <v>0</v>
      </c>
      <c r="F15" s="41">
        <f>SUMIF(EXPEDICIONES!$A:$A,BENEFICIARIOS!A15,EXPEDICIONES!$G:$G)+SUMIF(TRANSFERENCIAS!$B:$B,BENEFICIARIOS!A15,TRANSFERENCIAS!$J:$J)</f>
        <v>0</v>
      </c>
      <c r="G15" s="54">
        <f>SUMIF(EXPEDICIONES!$A:$A,BENEFICIARIOS!A15,EXPEDICIONES!$K:$K)+SUMIF(TRANSFERENCIAS!$B:$B,BENEFICIARIOS!A15,TRANSFERENCIAS!$N:$N)</f>
        <v>0</v>
      </c>
      <c r="H15" s="5">
        <f t="shared" si="1"/>
        <v>200000</v>
      </c>
      <c r="I15" s="56">
        <f>SUMIF(EXPEDICIONES!$A:$A,BENEFICIARIOS!A15,EXPEDICIONES!$I:$I)+SUMIF(TRANSFERENCIAS!$B:$B,BENEFICIARIOS!A15,TRANSFERENCIAS!$L:$L)</f>
        <v>0</v>
      </c>
      <c r="J15" s="5">
        <f t="shared" ref="J15" si="3">F15-G15-I15</f>
        <v>0</v>
      </c>
    </row>
    <row r="16" spans="1:256" s="70" customFormat="1" x14ac:dyDescent="0.25">
      <c r="A16" s="64" t="s">
        <v>73</v>
      </c>
      <c r="B16" s="65" t="s">
        <v>81</v>
      </c>
      <c r="C16" s="66">
        <f>SUMIF(EXPEDICIONES!$A:$A,BENEFICIARIOS!A16,EXPEDICIONES!$C:$C)</f>
        <v>490000</v>
      </c>
      <c r="D16" s="67">
        <f>SUMIF(TRANSFERENCIAS!A:A,BENEFICIARIOS!A16,TRANSFERENCIAS!F:F)</f>
        <v>0</v>
      </c>
      <c r="E16" s="67">
        <f>SUMIF(TRANSFERENCIAS!B:B,BENEFICIARIOS!A16,TRANSFERENCIAS!F:F)</f>
        <v>0</v>
      </c>
      <c r="F16" s="66">
        <f>SUMIF(EXPEDICIONES!$A:$A,BENEFICIARIOS!A16,EXPEDICIONES!$G:$G)+SUMIF(TRANSFERENCIAS!$B:$B,BENEFICIARIOS!A16,TRANSFERENCIAS!$J:$J)</f>
        <v>590000</v>
      </c>
      <c r="G16" s="66">
        <f>SUMIF(EXPEDICIONES!$A:$A,BENEFICIARIOS!A16,EXPEDICIONES!$K:$K)+SUMIF(TRANSFERENCIAS!$B:$B,BENEFICIARIOS!A16,TRANSFERENCIAS!$N:$N)</f>
        <v>100000</v>
      </c>
      <c r="H16" s="69">
        <f t="shared" si="1"/>
        <v>0</v>
      </c>
      <c r="I16" s="68">
        <f>SUMIF(EXPEDICIONES!$A:$A,BENEFICIARIOS!A16,EXPEDICIONES!$I:$I)+SUMIF(TRANSFERENCIAS!$B:$B,BENEFICIARIOS!A16,TRANSFERENCIAS!$L:$L)</f>
        <v>475372.79999999999</v>
      </c>
      <c r="J16" s="69">
        <f>F16-G16-I16</f>
        <v>14627.200000000012</v>
      </c>
      <c r="K16" s="71" t="s">
        <v>208</v>
      </c>
    </row>
    <row r="17" spans="1:10" x14ac:dyDescent="0.25">
      <c r="A17" s="4" t="s">
        <v>68</v>
      </c>
      <c r="B17" s="12" t="s">
        <v>82</v>
      </c>
      <c r="C17" s="41">
        <f>SUMIF(EXPEDICIONES!$A:$A,BENEFICIARIOS!A17,EXPEDICIONES!$C:$C)</f>
        <v>240000</v>
      </c>
      <c r="D17" s="55">
        <f>SUMIF(TRANSFERENCIAS!A:A,BENEFICIARIOS!A17,TRANSFERENCIAS!F:F)</f>
        <v>0</v>
      </c>
      <c r="E17" s="55">
        <f>SUMIF(TRANSFERENCIAS!B:B,BENEFICIARIOS!A17,TRANSFERENCIAS!F:F)</f>
        <v>0</v>
      </c>
      <c r="F17" s="41">
        <f>SUMIF(EXPEDICIONES!$A:$A,BENEFICIARIOS!A17,EXPEDICIONES!$G:$G)+SUMIF(TRANSFERENCIAS!$B:$B,BENEFICIARIOS!A17,TRANSFERENCIAS!$J:$J)</f>
        <v>240000</v>
      </c>
      <c r="G17" s="54">
        <f>SUMIF(EXPEDICIONES!$A:$A,BENEFICIARIOS!A17,EXPEDICIONES!$K:$K)+SUMIF(TRANSFERENCIAS!$B:$B,BENEFICIARIOS!A17,TRANSFERENCIAS!$N:$N)</f>
        <v>0</v>
      </c>
      <c r="H17" s="5">
        <f t="shared" si="1"/>
        <v>0</v>
      </c>
      <c r="I17" s="56">
        <f>SUMIF(EXPEDICIONES!$A:$A,BENEFICIARIOS!A17,EXPEDICIONES!$I:$I)+SUMIF(TRANSFERENCIAS!$B:$B,BENEFICIARIOS!A17,TRANSFERENCIAS!$L:$L)</f>
        <v>137100.6</v>
      </c>
      <c r="J17" s="5">
        <f t="shared" ref="J17:J30" si="4">F17-G17-I17</f>
        <v>102899.4</v>
      </c>
    </row>
    <row r="18" spans="1:10" x14ac:dyDescent="0.25">
      <c r="A18" s="4" t="s">
        <v>74</v>
      </c>
      <c r="B18" s="12" t="s">
        <v>83</v>
      </c>
      <c r="C18" s="41">
        <f>SUMIF(EXPEDICIONES!$A:$A,BENEFICIARIOS!A18,EXPEDICIONES!$C:$C)</f>
        <v>490000</v>
      </c>
      <c r="D18" s="55">
        <f>SUMIF(TRANSFERENCIAS!A:A,BENEFICIARIOS!A18,TRANSFERENCIAS!F:F)</f>
        <v>0</v>
      </c>
      <c r="E18" s="55">
        <f>SUMIF(TRANSFERENCIAS!B:B,BENEFICIARIOS!A18,TRANSFERENCIAS!F:F)</f>
        <v>0</v>
      </c>
      <c r="F18" s="41">
        <f>SUMIF(EXPEDICIONES!$A:$A,BENEFICIARIOS!A18,EXPEDICIONES!$G:$G)+SUMIF(TRANSFERENCIAS!$B:$B,BENEFICIARIOS!A18,TRANSFERENCIAS!$J:$J)</f>
        <v>490000</v>
      </c>
      <c r="G18" s="54">
        <f>SUMIF(EXPEDICIONES!$A:$A,BENEFICIARIOS!A18,EXPEDICIONES!$K:$K)+SUMIF(TRANSFERENCIAS!$B:$B,BENEFICIARIOS!A18,TRANSFERENCIAS!$N:$N)</f>
        <v>0</v>
      </c>
      <c r="H18" s="5">
        <f t="shared" si="1"/>
        <v>0</v>
      </c>
      <c r="I18" s="56">
        <f>SUMIF(EXPEDICIONES!$A:$A,BENEFICIARIOS!A18,EXPEDICIONES!$I:$I)+SUMIF(TRANSFERENCIAS!$B:$B,BENEFICIARIOS!A18,TRANSFERENCIAS!$L:$L)</f>
        <v>102738.05</v>
      </c>
      <c r="J18" s="5">
        <f t="shared" si="4"/>
        <v>387261.95</v>
      </c>
    </row>
    <row r="19" spans="1:10" x14ac:dyDescent="0.25">
      <c r="A19" s="4" t="s">
        <v>168</v>
      </c>
      <c r="B19" s="12" t="s">
        <v>169</v>
      </c>
      <c r="C19" s="41">
        <f>SUMIF(EXPEDICIONES!$A:$A,BENEFICIARIOS!A19,EXPEDICIONES!$C:$C)</f>
        <v>80400</v>
      </c>
      <c r="D19" s="55">
        <f>SUMIF(TRANSFERENCIAS!A:A,BENEFICIARIOS!A19,TRANSFERENCIAS!F:F)</f>
        <v>0</v>
      </c>
      <c r="E19" s="55">
        <f>SUMIF(TRANSFERENCIAS!B:B,BENEFICIARIOS!A19,TRANSFERENCIAS!F:F)</f>
        <v>0</v>
      </c>
      <c r="F19" s="41">
        <f>SUMIF(EXPEDICIONES!$A:$A,BENEFICIARIOS!A19,EXPEDICIONES!$G:$G)+SUMIF(TRANSFERENCIAS!$B:$B,BENEFICIARIOS!A19,TRANSFERENCIAS!$J:$J)</f>
        <v>0</v>
      </c>
      <c r="G19" s="54">
        <f>SUMIF(EXPEDICIONES!$A:$A,BENEFICIARIOS!A19,EXPEDICIONES!$K:$K)+SUMIF(TRANSFERENCIAS!$B:$B,BENEFICIARIOS!A19,TRANSFERENCIAS!$N:$N)</f>
        <v>0</v>
      </c>
      <c r="H19" s="5">
        <f t="shared" si="1"/>
        <v>80400</v>
      </c>
      <c r="I19" s="56">
        <f>SUMIF(EXPEDICIONES!$A:$A,BENEFICIARIOS!A19,EXPEDICIONES!$I:$I)+SUMIF(TRANSFERENCIAS!$B:$B,BENEFICIARIOS!A19,TRANSFERENCIAS!$L:$L)</f>
        <v>0</v>
      </c>
      <c r="J19" s="5">
        <f t="shared" ref="J19" si="5">F19-G19-I19</f>
        <v>0</v>
      </c>
    </row>
    <row r="20" spans="1:10" x14ac:dyDescent="0.25">
      <c r="A20" s="4" t="s">
        <v>75</v>
      </c>
      <c r="B20" s="12" t="s">
        <v>84</v>
      </c>
      <c r="C20" s="41">
        <f>SUMIF(EXPEDICIONES!$A:$A,BENEFICIARIOS!A20,EXPEDICIONES!$C:$C)</f>
        <v>490000</v>
      </c>
      <c r="D20" s="55">
        <f>SUMIF(TRANSFERENCIAS!A:A,BENEFICIARIOS!A20,TRANSFERENCIAS!F:F)</f>
        <v>0</v>
      </c>
      <c r="E20" s="55">
        <f>SUMIF(TRANSFERENCIAS!B:B,BENEFICIARIOS!A20,TRANSFERENCIAS!F:F)</f>
        <v>0</v>
      </c>
      <c r="F20" s="41">
        <f>SUMIF(EXPEDICIONES!$A:$A,BENEFICIARIOS!A20,EXPEDICIONES!$G:$G)+SUMIF(TRANSFERENCIAS!$B:$B,BENEFICIARIOS!A20,TRANSFERENCIAS!$J:$J)</f>
        <v>138700</v>
      </c>
      <c r="G20" s="54">
        <f>SUMIF(EXPEDICIONES!$A:$A,BENEFICIARIOS!A20,EXPEDICIONES!$K:$K)+SUMIF(TRANSFERENCIAS!$B:$B,BENEFICIARIOS!A20,TRANSFERENCIAS!$N:$N)</f>
        <v>0</v>
      </c>
      <c r="H20" s="5">
        <f t="shared" si="1"/>
        <v>351300</v>
      </c>
      <c r="I20" s="56">
        <f>SUMIF(EXPEDICIONES!$A:$A,BENEFICIARIOS!A20,EXPEDICIONES!$I:$I)+SUMIF(TRANSFERENCIAS!$B:$B,BENEFICIARIOS!A20,TRANSFERENCIAS!$L:$L)</f>
        <v>138606.79999999999</v>
      </c>
      <c r="J20" s="5">
        <f t="shared" si="4"/>
        <v>93.200000000011642</v>
      </c>
    </row>
    <row r="21" spans="1:10" x14ac:dyDescent="0.25">
      <c r="A21" s="4" t="s">
        <v>69</v>
      </c>
      <c r="B21" s="12" t="s">
        <v>85</v>
      </c>
      <c r="C21" s="41">
        <f>SUMIF(EXPEDICIONES!$A:$A,BENEFICIARIOS!A21,EXPEDICIONES!$C:$C)</f>
        <v>170000</v>
      </c>
      <c r="D21" s="55">
        <f>SUMIF(TRANSFERENCIAS!A:A,BENEFICIARIOS!A21,TRANSFERENCIAS!F:F)</f>
        <v>0</v>
      </c>
      <c r="E21" s="55">
        <f>SUMIF(TRANSFERENCIAS!B:B,BENEFICIARIOS!A21,TRANSFERENCIAS!F:F)</f>
        <v>0</v>
      </c>
      <c r="F21" s="41">
        <f>SUMIF(EXPEDICIONES!$A:$A,BENEFICIARIOS!A21,EXPEDICIONES!$G:$G)+SUMIF(TRANSFERENCIAS!$B:$B,BENEFICIARIOS!A21,TRANSFERENCIAS!$J:$J)</f>
        <v>170000</v>
      </c>
      <c r="G21" s="54">
        <f>SUMIF(EXPEDICIONES!$A:$A,BENEFICIARIOS!A21,EXPEDICIONES!$K:$K)+SUMIF(TRANSFERENCIAS!$B:$B,BENEFICIARIOS!A21,TRANSFERENCIAS!$N:$N)</f>
        <v>0</v>
      </c>
      <c r="H21" s="5">
        <f t="shared" si="1"/>
        <v>0</v>
      </c>
      <c r="I21" s="56">
        <f>SUMIF(EXPEDICIONES!$A:$A,BENEFICIARIOS!A21,EXPEDICIONES!$I:$I)+SUMIF(TRANSFERENCIAS!$B:$B,BENEFICIARIOS!A21,TRANSFERENCIAS!$L:$L)</f>
        <v>57834</v>
      </c>
      <c r="J21" s="5">
        <f t="shared" si="4"/>
        <v>112166</v>
      </c>
    </row>
    <row r="22" spans="1:10" s="49" customFormat="1" x14ac:dyDescent="0.25">
      <c r="A22" s="46" t="s">
        <v>188</v>
      </c>
      <c r="B22" s="53" t="s">
        <v>195</v>
      </c>
      <c r="C22" s="73">
        <f>SUMIF(EXPEDICIONES!$A:$A,BENEFICIARIOS!A22,EXPEDICIONES!$C:$C)</f>
        <v>0</v>
      </c>
      <c r="D22" s="74">
        <f>SUMIF(TRANSFERENCIAS!A:A,BENEFICIARIOS!A22,TRANSFERENCIAS!F:F)</f>
        <v>120000</v>
      </c>
      <c r="E22" s="74">
        <f>SUMIF(TRANSFERENCIAS!B:B,BENEFICIARIOS!A22,TRANSFERENCIAS!F:F)</f>
        <v>120000</v>
      </c>
      <c r="F22" s="73">
        <f>SUMIF(EXPEDICIONES!$A:$A,BENEFICIARIOS!A22,EXPEDICIONES!$G:$G)+SUMIF(TRANSFERENCIAS!$B:$B,BENEFICIARIOS!A22,TRANSFERENCIAS!$J:$J)</f>
        <v>0</v>
      </c>
      <c r="G22" s="75">
        <f>SUMIF(EXPEDICIONES!$A:$A,BENEFICIARIOS!A22,EXPEDICIONES!$K:$K)+SUMIF(TRANSFERENCIAS!$B:$B,BENEFICIARIOS!A22,TRANSFERENCIAS!$N:$N)</f>
        <v>0</v>
      </c>
      <c r="H22" s="5">
        <f t="shared" si="1"/>
        <v>0</v>
      </c>
      <c r="I22" s="76">
        <f>SUMIF(EXPEDICIONES!$A:$A,BENEFICIARIOS!A22,EXPEDICIONES!$I:$I)+SUMIF(TRANSFERENCIAS!$B:$B,BENEFICIARIOS!A22,TRANSFERENCIAS!$L:$L)</f>
        <v>0</v>
      </c>
      <c r="J22" s="47">
        <f t="shared" ref="J22" si="6">F22-G22-I22</f>
        <v>0</v>
      </c>
    </row>
    <row r="23" spans="1:10" x14ac:dyDescent="0.25">
      <c r="A23" s="4" t="s">
        <v>170</v>
      </c>
      <c r="B23" s="12" t="s">
        <v>171</v>
      </c>
      <c r="C23" s="41">
        <f>SUMIF(EXPEDICIONES!$A:$A,BENEFICIARIOS!A23,EXPEDICIONES!$C:$C)</f>
        <v>137600</v>
      </c>
      <c r="D23" s="55">
        <f>SUMIF(TRANSFERENCIAS!A:A,BENEFICIARIOS!A23,TRANSFERENCIAS!F:F)</f>
        <v>0</v>
      </c>
      <c r="E23" s="55">
        <f>SUMIF(TRANSFERENCIAS!B:B,BENEFICIARIOS!A23,TRANSFERENCIAS!F:F)</f>
        <v>0</v>
      </c>
      <c r="F23" s="41">
        <f>SUMIF(EXPEDICIONES!$A:$A,BENEFICIARIOS!A23,EXPEDICIONES!$G:$G)+SUMIF(TRANSFERENCIAS!$B:$B,BENEFICIARIOS!A23,TRANSFERENCIAS!$J:$J)</f>
        <v>137600</v>
      </c>
      <c r="G23" s="54">
        <f>SUMIF(EXPEDICIONES!$A:$A,BENEFICIARIOS!A23,EXPEDICIONES!$K:$K)+SUMIF(TRANSFERENCIAS!$B:$B,BENEFICIARIOS!A23,TRANSFERENCIAS!$N:$N)</f>
        <v>0</v>
      </c>
      <c r="H23" s="5">
        <f t="shared" si="1"/>
        <v>0</v>
      </c>
      <c r="I23" s="56">
        <f>SUMIF(EXPEDICIONES!$A:$A,BENEFICIARIOS!A23,EXPEDICIONES!$I:$I)+SUMIF(TRANSFERENCIAS!$B:$B,BENEFICIARIOS!A23,TRANSFERENCIAS!$L:$L)</f>
        <v>0</v>
      </c>
      <c r="J23" s="5">
        <f t="shared" ref="J23" si="7">F23-G23-I23</f>
        <v>137600</v>
      </c>
    </row>
    <row r="24" spans="1:10" x14ac:dyDescent="0.25">
      <c r="A24" s="46" t="s">
        <v>76</v>
      </c>
      <c r="B24" s="53" t="s">
        <v>86</v>
      </c>
      <c r="C24" s="41">
        <f>SUMIF(EXPEDICIONES!$A:$A,BENEFICIARIOS!A24,EXPEDICIONES!$C:$C)</f>
        <v>490000</v>
      </c>
      <c r="D24" s="55">
        <f>SUMIF(TRANSFERENCIAS!A:A,BENEFICIARIOS!A24,TRANSFERENCIAS!F:F)</f>
        <v>0</v>
      </c>
      <c r="E24" s="55">
        <f>SUMIF(TRANSFERENCIAS!B:B,BENEFICIARIOS!A24,TRANSFERENCIAS!F:F)</f>
        <v>0</v>
      </c>
      <c r="F24" s="41">
        <f>SUMIF(EXPEDICIONES!$A:$A,BENEFICIARIOS!A24,EXPEDICIONES!$G:$G)+SUMIF(TRANSFERENCIAS!$B:$B,BENEFICIARIOS!A24,TRANSFERENCIAS!$J:$J)</f>
        <v>490000</v>
      </c>
      <c r="G24" s="54">
        <f>SUMIF(EXPEDICIONES!$A:$A,BENEFICIARIOS!A24,EXPEDICIONES!$K:$K)+SUMIF(TRANSFERENCIAS!$B:$B,BENEFICIARIOS!A24,TRANSFERENCIAS!$N:$N)</f>
        <v>0</v>
      </c>
      <c r="H24" s="5">
        <f t="shared" si="1"/>
        <v>0</v>
      </c>
      <c r="I24" s="56">
        <f>SUMIF(EXPEDICIONES!$A:$A,BENEFICIARIOS!A24,EXPEDICIONES!$I:$I)+SUMIF(TRANSFERENCIAS!$B:$B,BENEFICIARIOS!A24,TRANSFERENCIAS!$L:$L)</f>
        <v>272386.8</v>
      </c>
      <c r="J24" s="5">
        <f>F24-G24-I24</f>
        <v>217613.2</v>
      </c>
    </row>
    <row r="25" spans="1:10" x14ac:dyDescent="0.25">
      <c r="A25" s="4" t="s">
        <v>70</v>
      </c>
      <c r="B25" s="12" t="s">
        <v>87</v>
      </c>
      <c r="C25" s="41">
        <f>SUMIF(EXPEDICIONES!$A:$A,BENEFICIARIOS!A25,EXPEDICIONES!$C:$C)</f>
        <v>490000</v>
      </c>
      <c r="D25" s="55">
        <f>SUMIF(TRANSFERENCIAS!A:A,BENEFICIARIOS!A25,TRANSFERENCIAS!F:F)</f>
        <v>0</v>
      </c>
      <c r="E25" s="55">
        <f>SUMIF(TRANSFERENCIAS!B:B,BENEFICIARIOS!A25,TRANSFERENCIAS!F:F)</f>
        <v>0</v>
      </c>
      <c r="F25" s="41">
        <f>SUMIF(EXPEDICIONES!$A:$A,BENEFICIARIOS!A25,EXPEDICIONES!$G:$G)+SUMIF(TRANSFERENCIAS!$B:$B,BENEFICIARIOS!A25,TRANSFERENCIAS!$J:$J)</f>
        <v>490000</v>
      </c>
      <c r="G25" s="54">
        <f>SUMIF(EXPEDICIONES!$A:$A,BENEFICIARIOS!A25,EXPEDICIONES!$K:$K)+SUMIF(TRANSFERENCIAS!$B:$B,BENEFICIARIOS!A25,TRANSFERENCIAS!$N:$N)</f>
        <v>0</v>
      </c>
      <c r="H25" s="5">
        <f t="shared" si="1"/>
        <v>0</v>
      </c>
      <c r="I25" s="56">
        <f>SUMIF(EXPEDICIONES!$A:$A,BENEFICIARIOS!A25,EXPEDICIONES!$I:$I)+SUMIF(TRANSFERENCIAS!$B:$B,BENEFICIARIOS!A25,TRANSFERENCIAS!$L:$L)</f>
        <v>355695.16000000003</v>
      </c>
      <c r="J25" s="5">
        <f t="shared" si="4"/>
        <v>134304.83999999997</v>
      </c>
    </row>
    <row r="26" spans="1:10" x14ac:dyDescent="0.25">
      <c r="A26" s="4" t="s">
        <v>71</v>
      </c>
      <c r="B26" s="12" t="s">
        <v>88</v>
      </c>
      <c r="C26" s="41">
        <f>SUMIF(EXPEDICIONES!$A:$A,BENEFICIARIOS!A26,EXPEDICIONES!$C:$C)</f>
        <v>122000</v>
      </c>
      <c r="D26" s="55">
        <f>SUMIF(TRANSFERENCIAS!A:A,BENEFICIARIOS!A26,TRANSFERENCIAS!F:F)</f>
        <v>0</v>
      </c>
      <c r="E26" s="55">
        <f>SUMIF(TRANSFERENCIAS!B:B,BENEFICIARIOS!A26,TRANSFERENCIAS!F:F)</f>
        <v>0</v>
      </c>
      <c r="F26" s="41">
        <f>SUMIF(EXPEDICIONES!$A:$A,BENEFICIARIOS!A26,EXPEDICIONES!$G:$G)+SUMIF(TRANSFERENCIAS!$B:$B,BENEFICIARIOS!A26,TRANSFERENCIAS!$J:$J)</f>
        <v>122000</v>
      </c>
      <c r="G26" s="54">
        <f>SUMIF(EXPEDICIONES!$A:$A,BENEFICIARIOS!A26,EXPEDICIONES!$K:$K)+SUMIF(TRANSFERENCIAS!$B:$B,BENEFICIARIOS!A26,TRANSFERENCIAS!$N:$N)</f>
        <v>0</v>
      </c>
      <c r="H26" s="5">
        <f t="shared" si="1"/>
        <v>0</v>
      </c>
      <c r="I26" s="56">
        <f>SUMIF(EXPEDICIONES!$A:$A,BENEFICIARIOS!A26,EXPEDICIONES!$I:$I)+SUMIF(TRANSFERENCIAS!$B:$B,BENEFICIARIOS!A26,TRANSFERENCIAS!$L:$L)</f>
        <v>58514.399999999994</v>
      </c>
      <c r="J26" s="5">
        <f t="shared" si="4"/>
        <v>63485.600000000006</v>
      </c>
    </row>
    <row r="27" spans="1:10" x14ac:dyDescent="0.25">
      <c r="A27" s="4" t="s">
        <v>72</v>
      </c>
      <c r="B27" s="12" t="s">
        <v>89</v>
      </c>
      <c r="C27" s="41">
        <f>SUMIF(EXPEDICIONES!$A:$A,BENEFICIARIOS!A27,EXPEDICIONES!$C:$C)</f>
        <v>490000</v>
      </c>
      <c r="D27" s="55">
        <f>SUMIF(TRANSFERENCIAS!A:A,BENEFICIARIOS!A27,TRANSFERENCIAS!F:F)</f>
        <v>120000</v>
      </c>
      <c r="E27" s="55">
        <f>SUMIF(TRANSFERENCIAS!B:B,BENEFICIARIOS!A27,TRANSFERENCIAS!F:F)</f>
        <v>0</v>
      </c>
      <c r="F27" s="41">
        <f>SUMIF(EXPEDICIONES!$A:$A,BENEFICIARIOS!A27,EXPEDICIONES!$G:$G)+SUMIF(TRANSFERENCIAS!$B:$B,BENEFICIARIOS!A27,TRANSFERENCIAS!$J:$J)</f>
        <v>200000</v>
      </c>
      <c r="G27" s="54">
        <f>SUMIF(EXPEDICIONES!$A:$A,BENEFICIARIOS!A27,EXPEDICIONES!$K:$K)+SUMIF(TRANSFERENCIAS!$B:$B,BENEFICIARIOS!A27,TRANSFERENCIAS!$N:$N)</f>
        <v>0</v>
      </c>
      <c r="H27" s="5">
        <f t="shared" si="1"/>
        <v>170000</v>
      </c>
      <c r="I27" s="56">
        <f>SUMIF(EXPEDICIONES!$A:$A,BENEFICIARIOS!A27,EXPEDICIONES!$I:$I)+SUMIF(TRANSFERENCIAS!$B:$B,BENEFICIARIOS!A27,TRANSFERENCIAS!$L:$L)</f>
        <v>119523.6</v>
      </c>
      <c r="J27" s="5">
        <f t="shared" si="4"/>
        <v>80476.399999999994</v>
      </c>
    </row>
    <row r="28" spans="1:10" x14ac:dyDescent="0.25">
      <c r="A28" s="46" t="s">
        <v>77</v>
      </c>
      <c r="B28" s="53" t="s">
        <v>90</v>
      </c>
      <c r="C28" s="41">
        <f>SUMIF(EXPEDICIONES!$A:$A,BENEFICIARIOS!A28,EXPEDICIONES!$C:$C)</f>
        <v>200000</v>
      </c>
      <c r="D28" s="55">
        <f>SUMIF(TRANSFERENCIAS!A:A,BENEFICIARIOS!A28,TRANSFERENCIAS!F:F)</f>
        <v>0</v>
      </c>
      <c r="E28" s="55">
        <f>SUMIF(TRANSFERENCIAS!B:B,BENEFICIARIOS!A28,TRANSFERENCIAS!F:F)</f>
        <v>0</v>
      </c>
      <c r="F28" s="41">
        <f>SUMIF(EXPEDICIONES!$A:$A,BENEFICIARIOS!A28,EXPEDICIONES!$G:$G)+SUMIF(TRANSFERENCIAS!$B:$B,BENEFICIARIOS!A28,TRANSFERENCIAS!$J:$J)</f>
        <v>200000</v>
      </c>
      <c r="G28" s="54">
        <f>SUMIF(EXPEDICIONES!$A:$A,BENEFICIARIOS!A28,EXPEDICIONES!$K:$K)+SUMIF(TRANSFERENCIAS!$B:$B,BENEFICIARIOS!A28,TRANSFERENCIAS!$N:$N)</f>
        <v>0</v>
      </c>
      <c r="H28" s="5">
        <f t="shared" si="1"/>
        <v>0</v>
      </c>
      <c r="I28" s="56">
        <f>SUMIF(EXPEDICIONES!$A:$A,BENEFICIARIOS!A28,EXPEDICIONES!$I:$I)+SUMIF(TRANSFERENCIAS!$B:$B,BENEFICIARIOS!A28,TRANSFERENCIAS!$L:$L)</f>
        <v>19618.2</v>
      </c>
      <c r="J28" s="5">
        <f t="shared" si="4"/>
        <v>180381.8</v>
      </c>
    </row>
    <row r="29" spans="1:10" x14ac:dyDescent="0.25">
      <c r="A29" s="4" t="s">
        <v>78</v>
      </c>
      <c r="B29" s="12" t="s">
        <v>91</v>
      </c>
      <c r="C29" s="41">
        <f>SUMIF(EXPEDICIONES!$A:$A,BENEFICIARIOS!A29,EXPEDICIONES!$C:$C)</f>
        <v>120000</v>
      </c>
      <c r="D29" s="55">
        <f>SUMIF(TRANSFERENCIAS!A:A,BENEFICIARIOS!A29,TRANSFERENCIAS!F:F)</f>
        <v>0</v>
      </c>
      <c r="E29" s="55">
        <f>SUMIF(TRANSFERENCIAS!B:B,BENEFICIARIOS!A29,TRANSFERENCIAS!F:F)</f>
        <v>0</v>
      </c>
      <c r="F29" s="41">
        <f>SUMIF(EXPEDICIONES!$A:$A,BENEFICIARIOS!A29,EXPEDICIONES!$G:$G)+SUMIF(TRANSFERENCIAS!$B:$B,BENEFICIARIOS!A29,TRANSFERENCIAS!$J:$J)</f>
        <v>120000</v>
      </c>
      <c r="G29" s="54">
        <f>SUMIF(EXPEDICIONES!$A:$A,BENEFICIARIOS!A29,EXPEDICIONES!$K:$K)+SUMIF(TRANSFERENCIAS!$B:$B,BENEFICIARIOS!A29,TRANSFERENCIAS!$N:$N)</f>
        <v>0</v>
      </c>
      <c r="H29" s="5">
        <f t="shared" si="1"/>
        <v>0</v>
      </c>
      <c r="I29" s="56">
        <f>SUMIF(EXPEDICIONES!$A:$A,BENEFICIARIOS!A29,EXPEDICIONES!$I:$I)+SUMIF(TRANSFERENCIAS!$B:$B,BENEFICIARIOS!A29,TRANSFERENCIAS!$L:$L)</f>
        <v>57834</v>
      </c>
      <c r="J29" s="5">
        <f t="shared" si="4"/>
        <v>62166</v>
      </c>
    </row>
    <row r="30" spans="1:10" x14ac:dyDescent="0.25">
      <c r="A30" s="4" t="s">
        <v>79</v>
      </c>
      <c r="B30" s="12" t="s">
        <v>92</v>
      </c>
      <c r="C30" s="41">
        <f>SUMIF(EXPEDICIONES!$A:$A,BENEFICIARIOS!A30,EXPEDICIONES!$C:$C)</f>
        <v>200000</v>
      </c>
      <c r="D30" s="55">
        <f>SUMIF(TRANSFERENCIAS!A:A,BENEFICIARIOS!A30,TRANSFERENCIAS!F:F)</f>
        <v>0</v>
      </c>
      <c r="E30" s="55">
        <f>SUMIF(TRANSFERENCIAS!B:B,BENEFICIARIOS!A30,TRANSFERENCIAS!F:F)</f>
        <v>0</v>
      </c>
      <c r="F30" s="41">
        <f>SUMIF(EXPEDICIONES!$A:$A,BENEFICIARIOS!A30,EXPEDICIONES!$G:$G)+SUMIF(TRANSFERENCIAS!$B:$B,BENEFICIARIOS!A30,TRANSFERENCIAS!$J:$J)</f>
        <v>200000</v>
      </c>
      <c r="G30" s="54">
        <f>SUMIF(EXPEDICIONES!$A:$A,BENEFICIARIOS!A30,EXPEDICIONES!$K:$K)+SUMIF(TRANSFERENCIAS!$B:$B,BENEFICIARIOS!A30,TRANSFERENCIAS!$N:$N)</f>
        <v>0</v>
      </c>
      <c r="H30" s="5">
        <f t="shared" si="1"/>
        <v>0</v>
      </c>
      <c r="I30" s="56">
        <f>SUMIF(EXPEDICIONES!$A:$A,BENEFICIARIOS!A30,EXPEDICIONES!$I:$I)+SUMIF(TRANSFERENCIAS!$B:$B,BENEFICIARIOS!A30,TRANSFERENCIAS!$L:$L)</f>
        <v>19618.2</v>
      </c>
      <c r="J30" s="5">
        <f t="shared" si="4"/>
        <v>180381.8</v>
      </c>
    </row>
    <row r="31" spans="1:10" ht="15" x14ac:dyDescent="0.25">
      <c r="A31" s="14"/>
      <c r="B31" s="14"/>
      <c r="C31" s="42">
        <f t="shared" ref="C31:J31" si="8">SUM(C13:C30)</f>
        <v>4900000</v>
      </c>
      <c r="D31" s="42">
        <f t="shared" si="8"/>
        <v>240000</v>
      </c>
      <c r="E31" s="42">
        <f t="shared" si="8"/>
        <v>240000</v>
      </c>
      <c r="F31" s="42">
        <f t="shared" si="8"/>
        <v>4198300</v>
      </c>
      <c r="G31" s="42">
        <f t="shared" si="8"/>
        <v>100000</v>
      </c>
      <c r="H31" s="57">
        <f t="shared" si="8"/>
        <v>801700</v>
      </c>
      <c r="I31" s="57">
        <f t="shared" si="8"/>
        <v>2344324.3600000008</v>
      </c>
      <c r="J31" s="57">
        <f t="shared" si="8"/>
        <v>1753975.6400000001</v>
      </c>
    </row>
    <row r="33" spans="1:5" ht="29.25" x14ac:dyDescent="0.25">
      <c r="A33" s="20" t="s">
        <v>57</v>
      </c>
      <c r="B33" s="20"/>
      <c r="C33" s="1"/>
      <c r="D33" s="1"/>
      <c r="E33" s="1"/>
    </row>
    <row r="34" spans="1:5" ht="45" x14ac:dyDescent="0.25">
      <c r="A34" s="20" t="s">
        <v>41</v>
      </c>
      <c r="B34" s="20"/>
      <c r="C34" s="20"/>
      <c r="D34" s="20"/>
      <c r="E34" s="20"/>
    </row>
    <row r="35" spans="1:5" ht="43.5" x14ac:dyDescent="0.25">
      <c r="A35" s="20" t="s">
        <v>42</v>
      </c>
      <c r="B35" s="20"/>
      <c r="C35" s="20"/>
      <c r="D35" s="20"/>
      <c r="E35" s="20"/>
    </row>
    <row r="36" spans="1:5" ht="29.25" x14ac:dyDescent="0.25">
      <c r="A36" s="20" t="s">
        <v>58</v>
      </c>
      <c r="B36" s="20"/>
      <c r="C36" s="20"/>
      <c r="D36" s="20"/>
      <c r="E36" s="20"/>
    </row>
    <row r="37" spans="1:5" ht="44.25" x14ac:dyDescent="0.25">
      <c r="A37" s="20" t="s">
        <v>60</v>
      </c>
      <c r="B37" s="20"/>
      <c r="C37" s="20"/>
      <c r="D37" s="20"/>
      <c r="E37" s="20"/>
    </row>
    <row r="38" spans="1:5" ht="43.5" x14ac:dyDescent="0.25">
      <c r="A38" s="21" t="s">
        <v>49</v>
      </c>
      <c r="B38" s="21"/>
      <c r="C38" s="21"/>
      <c r="D38" s="21"/>
      <c r="E38" s="21"/>
    </row>
    <row r="39" spans="1:5" ht="29.25" x14ac:dyDescent="0.25">
      <c r="A39" s="21" t="s">
        <v>50</v>
      </c>
      <c r="B39" s="21"/>
      <c r="C39" s="21"/>
      <c r="D39" s="21"/>
      <c r="E39" s="21"/>
    </row>
    <row r="40" spans="1:5" ht="51" customHeight="1" x14ac:dyDescent="0.25">
      <c r="A40" s="20" t="s">
        <v>210</v>
      </c>
    </row>
  </sheetData>
  <autoFilter ref="A12:K12"/>
  <mergeCells count="69">
    <mergeCell ref="A6:E6"/>
    <mergeCell ref="A7:E7"/>
    <mergeCell ref="A8:E8"/>
    <mergeCell ref="A9:E9"/>
    <mergeCell ref="A10:D10"/>
    <mergeCell ref="A1:E1"/>
    <mergeCell ref="A2:E2"/>
    <mergeCell ref="A3:E3"/>
    <mergeCell ref="A4:E4"/>
    <mergeCell ref="A5:E5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HA10:HD10"/>
    <mergeCell ref="HE10:HH10"/>
    <mergeCell ref="HI10:HL10"/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</mergeCells>
  <conditionalFormatting sqref="I13:J30">
    <cfRule type="cellIs" dxfId="0" priority="2" operator="greaterThan">
      <formula>$F13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0"/>
  <sheetViews>
    <sheetView showGridLines="0" zoomScale="80" zoomScaleNormal="80" workbookViewId="0">
      <selection activeCell="A8" sqref="A8:E8"/>
    </sheetView>
  </sheetViews>
  <sheetFormatPr baseColWidth="10" defaultColWidth="11.42578125" defaultRowHeight="14.25" x14ac:dyDescent="0.25"/>
  <cols>
    <col min="1" max="1" width="89.85546875" style="1" bestFit="1" customWidth="1"/>
    <col min="2" max="2" width="14.28515625" style="1" customWidth="1"/>
    <col min="3" max="3" width="20.42578125" style="1" customWidth="1"/>
    <col min="4" max="4" width="33" style="2" bestFit="1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33" style="1" bestFit="1" customWidth="1"/>
    <col min="13" max="13" width="21.140625" style="1" customWidth="1"/>
    <col min="14" max="14" width="18.28515625" style="1" customWidth="1"/>
    <col min="15" max="16384" width="11.42578125" style="1"/>
  </cols>
  <sheetData>
    <row r="1" spans="1:256" ht="14.25" customHeight="1" x14ac:dyDescent="0.25">
      <c r="A1" s="90" t="s">
        <v>4</v>
      </c>
      <c r="B1" s="90"/>
      <c r="C1" s="90"/>
      <c r="D1" s="90"/>
      <c r="E1" s="90"/>
    </row>
    <row r="2" spans="1:256" ht="14.25" customHeight="1" x14ac:dyDescent="0.25">
      <c r="A2" s="90" t="s">
        <v>18</v>
      </c>
      <c r="B2" s="90"/>
      <c r="C2" s="90"/>
      <c r="D2" s="90"/>
      <c r="E2" s="90"/>
    </row>
    <row r="3" spans="1:256" ht="14.25" customHeight="1" x14ac:dyDescent="0.25">
      <c r="A3" s="90" t="s">
        <v>19</v>
      </c>
      <c r="B3" s="90"/>
      <c r="C3" s="90"/>
      <c r="D3" s="90"/>
      <c r="E3" s="90"/>
    </row>
    <row r="4" spans="1:256" ht="14.25" customHeight="1" x14ac:dyDescent="0.25">
      <c r="A4" s="90" t="s">
        <v>5</v>
      </c>
      <c r="B4" s="90"/>
      <c r="C4" s="90"/>
      <c r="D4" s="90"/>
      <c r="E4" s="90"/>
    </row>
    <row r="5" spans="1:256" ht="14.25" customHeight="1" x14ac:dyDescent="0.25">
      <c r="A5" s="90" t="s">
        <v>20</v>
      </c>
      <c r="B5" s="90"/>
      <c r="C5" s="90"/>
      <c r="D5" s="90"/>
      <c r="E5" s="90"/>
    </row>
    <row r="6" spans="1:256" ht="14.25" customHeight="1" x14ac:dyDescent="0.25">
      <c r="A6" s="90" t="s">
        <v>213</v>
      </c>
      <c r="B6" s="90"/>
      <c r="C6" s="90"/>
      <c r="D6" s="90"/>
      <c r="E6" s="90"/>
    </row>
    <row r="7" spans="1:256" x14ac:dyDescent="0.25">
      <c r="A7" s="90" t="s">
        <v>216</v>
      </c>
      <c r="B7" s="90"/>
      <c r="C7" s="90"/>
      <c r="D7" s="90"/>
      <c r="E7" s="90"/>
    </row>
    <row r="8" spans="1:256" x14ac:dyDescent="0.25">
      <c r="A8" s="90" t="s">
        <v>62</v>
      </c>
      <c r="B8" s="90"/>
      <c r="C8" s="90"/>
      <c r="D8" s="90"/>
      <c r="E8" s="90"/>
    </row>
    <row r="9" spans="1:256" x14ac:dyDescent="0.25">
      <c r="A9" s="90" t="s">
        <v>214</v>
      </c>
      <c r="B9" s="90"/>
      <c r="C9" s="90"/>
      <c r="D9" s="90"/>
      <c r="E9" s="90"/>
    </row>
    <row r="10" spans="1:256" s="23" customFormat="1" ht="14.25" customHeight="1" x14ac:dyDescent="0.25">
      <c r="A10" s="81" t="s">
        <v>215</v>
      </c>
      <c r="B10" s="81"/>
      <c r="C10" s="81"/>
      <c r="D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2" spans="1:256" ht="30" customHeight="1" x14ac:dyDescent="0.25">
      <c r="A12" s="32" t="s">
        <v>48</v>
      </c>
      <c r="B12" s="34"/>
      <c r="C12" s="33"/>
      <c r="D12" s="32" t="s">
        <v>21</v>
      </c>
      <c r="E12" s="34"/>
      <c r="F12" s="34"/>
      <c r="G12" s="34"/>
      <c r="H12" s="34"/>
      <c r="I12" s="35" t="s">
        <v>12</v>
      </c>
      <c r="J12" s="36"/>
      <c r="K12" s="37" t="s">
        <v>14</v>
      </c>
      <c r="L12" s="38"/>
      <c r="M12" s="38"/>
      <c r="N12" s="39"/>
    </row>
    <row r="13" spans="1:256" s="2" customFormat="1" ht="62.25" x14ac:dyDescent="0.25">
      <c r="A13" s="29" t="s">
        <v>0</v>
      </c>
      <c r="B13" s="50" t="s">
        <v>93</v>
      </c>
      <c r="C13" s="43" t="s">
        <v>26</v>
      </c>
      <c r="D13" s="29" t="s">
        <v>6</v>
      </c>
      <c r="E13" s="30" t="s">
        <v>27</v>
      </c>
      <c r="F13" s="30" t="s">
        <v>2</v>
      </c>
      <c r="G13" s="30" t="s">
        <v>52</v>
      </c>
      <c r="H13" s="30" t="s">
        <v>3</v>
      </c>
      <c r="I13" s="10" t="s">
        <v>16</v>
      </c>
      <c r="J13" s="10" t="s">
        <v>13</v>
      </c>
      <c r="K13" s="11" t="s">
        <v>53</v>
      </c>
      <c r="L13" s="11" t="s">
        <v>1</v>
      </c>
      <c r="M13" s="11" t="s">
        <v>17</v>
      </c>
      <c r="N13" s="11" t="s">
        <v>10</v>
      </c>
      <c r="O13" s="2" t="s">
        <v>212</v>
      </c>
    </row>
    <row r="14" spans="1:256" s="49" customFormat="1" x14ac:dyDescent="0.25">
      <c r="A14" s="46" t="s">
        <v>22</v>
      </c>
      <c r="B14" s="46" t="s">
        <v>80</v>
      </c>
      <c r="C14" s="47">
        <v>490000</v>
      </c>
      <c r="D14" s="48" t="s">
        <v>94</v>
      </c>
      <c r="E14" s="3" t="s">
        <v>200</v>
      </c>
      <c r="F14" s="48" t="s">
        <v>126</v>
      </c>
      <c r="G14" s="47">
        <v>120000</v>
      </c>
      <c r="H14" s="48" t="s">
        <v>139</v>
      </c>
      <c r="I14" s="47">
        <v>120000</v>
      </c>
      <c r="J14" s="47">
        <f t="shared" ref="J14:J55" si="0">IFERROR(G14-I14,"")</f>
        <v>0</v>
      </c>
      <c r="K14" s="46"/>
      <c r="L14" s="46"/>
      <c r="M14" s="46"/>
      <c r="N14" s="46"/>
    </row>
    <row r="15" spans="1:256" s="49" customFormat="1" x14ac:dyDescent="0.25">
      <c r="A15" s="46" t="s">
        <v>22</v>
      </c>
      <c r="B15" s="46"/>
      <c r="C15" s="47"/>
      <c r="D15" s="48" t="s">
        <v>94</v>
      </c>
      <c r="E15" s="3" t="s">
        <v>200</v>
      </c>
      <c r="F15" s="48" t="s">
        <v>126</v>
      </c>
      <c r="G15" s="47">
        <v>130000</v>
      </c>
      <c r="H15" s="48" t="s">
        <v>141</v>
      </c>
      <c r="I15" s="47">
        <v>91462.55</v>
      </c>
      <c r="J15" s="47">
        <f t="shared" si="0"/>
        <v>38537.449999999997</v>
      </c>
      <c r="K15" s="46"/>
      <c r="L15" s="46"/>
      <c r="M15" s="46"/>
      <c r="N15" s="46"/>
    </row>
    <row r="16" spans="1:256" s="49" customFormat="1" x14ac:dyDescent="0.25">
      <c r="A16" s="46" t="s">
        <v>22</v>
      </c>
      <c r="B16" s="46"/>
      <c r="C16" s="47"/>
      <c r="D16" s="48" t="s">
        <v>94</v>
      </c>
      <c r="E16" s="3" t="s">
        <v>200</v>
      </c>
      <c r="F16" s="48" t="s">
        <v>126</v>
      </c>
      <c r="G16" s="47">
        <v>120000</v>
      </c>
      <c r="H16" s="48" t="s">
        <v>140</v>
      </c>
      <c r="I16" s="47">
        <v>119999.99999999999</v>
      </c>
      <c r="J16" s="47">
        <f t="shared" si="0"/>
        <v>1.4551915228366852E-11</v>
      </c>
      <c r="K16" s="46"/>
      <c r="L16" s="46"/>
      <c r="M16" s="46"/>
      <c r="N16" s="46"/>
    </row>
    <row r="17" spans="1:15" s="49" customFormat="1" x14ac:dyDescent="0.25">
      <c r="A17" s="46" t="s">
        <v>22</v>
      </c>
      <c r="B17" s="46"/>
      <c r="C17" s="47"/>
      <c r="D17" s="48" t="s">
        <v>94</v>
      </c>
      <c r="E17" s="3" t="s">
        <v>200</v>
      </c>
      <c r="F17" s="48" t="s">
        <v>126</v>
      </c>
      <c r="G17" s="47">
        <v>120000</v>
      </c>
      <c r="H17" s="48" t="s">
        <v>142</v>
      </c>
      <c r="I17" s="47">
        <v>120000</v>
      </c>
      <c r="J17" s="47">
        <f t="shared" si="0"/>
        <v>0</v>
      </c>
      <c r="K17" s="46"/>
      <c r="L17" s="46"/>
      <c r="M17" s="46"/>
      <c r="N17" s="46"/>
    </row>
    <row r="18" spans="1:15" s="49" customFormat="1" x14ac:dyDescent="0.25">
      <c r="A18" s="46" t="s">
        <v>166</v>
      </c>
      <c r="B18" s="46" t="s">
        <v>167</v>
      </c>
      <c r="C18" s="47">
        <v>200000</v>
      </c>
      <c r="I18" s="47"/>
      <c r="J18" s="47">
        <f t="shared" si="0"/>
        <v>0</v>
      </c>
      <c r="K18" s="46"/>
      <c r="L18" s="46"/>
      <c r="M18" s="46"/>
      <c r="N18" s="46"/>
    </row>
    <row r="19" spans="1:15" s="49" customFormat="1" x14ac:dyDescent="0.25">
      <c r="A19" s="46" t="s">
        <v>73</v>
      </c>
      <c r="B19" s="46" t="s">
        <v>81</v>
      </c>
      <c r="C19" s="47">
        <v>490000</v>
      </c>
      <c r="D19" s="48" t="s">
        <v>96</v>
      </c>
      <c r="E19" s="48" t="s">
        <v>200</v>
      </c>
      <c r="F19" s="48" t="s">
        <v>127</v>
      </c>
      <c r="G19" s="47">
        <v>100000</v>
      </c>
      <c r="H19" s="48" t="s">
        <v>144</v>
      </c>
      <c r="I19" s="47">
        <v>100000</v>
      </c>
      <c r="J19" s="47">
        <f t="shared" si="0"/>
        <v>0</v>
      </c>
      <c r="K19" s="47"/>
      <c r="L19" s="46"/>
      <c r="M19" s="48"/>
      <c r="N19" s="48"/>
    </row>
    <row r="20" spans="1:15" s="49" customFormat="1" x14ac:dyDescent="0.25">
      <c r="A20" s="46" t="s">
        <v>73</v>
      </c>
      <c r="B20" s="46"/>
      <c r="C20" s="47"/>
      <c r="D20" s="79" t="s">
        <v>95</v>
      </c>
      <c r="E20" s="48" t="s">
        <v>200</v>
      </c>
      <c r="F20" s="48" t="s">
        <v>127</v>
      </c>
      <c r="G20" s="47">
        <v>100000</v>
      </c>
      <c r="H20" s="48" t="s">
        <v>143</v>
      </c>
      <c r="I20" s="47">
        <v>100000</v>
      </c>
      <c r="J20" s="47">
        <f t="shared" si="0"/>
        <v>0</v>
      </c>
      <c r="K20" s="47"/>
      <c r="L20" s="46"/>
      <c r="M20" s="48"/>
      <c r="N20" s="48"/>
      <c r="O20" s="80"/>
    </row>
    <row r="21" spans="1:15" s="49" customFormat="1" x14ac:dyDescent="0.25">
      <c r="A21" s="46" t="s">
        <v>73</v>
      </c>
      <c r="B21" s="46"/>
      <c r="C21" s="46"/>
      <c r="D21" s="48" t="s">
        <v>98</v>
      </c>
      <c r="E21" s="48" t="s">
        <v>200</v>
      </c>
      <c r="F21" s="48" t="s">
        <v>127</v>
      </c>
      <c r="G21" s="47">
        <v>100000</v>
      </c>
      <c r="H21" s="48" t="s">
        <v>146</v>
      </c>
      <c r="I21" s="47">
        <v>100000</v>
      </c>
      <c r="J21" s="47">
        <f t="shared" si="0"/>
        <v>0</v>
      </c>
      <c r="K21" s="47"/>
      <c r="L21" s="46"/>
      <c r="M21" s="48"/>
      <c r="N21" s="48"/>
    </row>
    <row r="22" spans="1:15" s="49" customFormat="1" x14ac:dyDescent="0.25">
      <c r="A22" s="46" t="s">
        <v>73</v>
      </c>
      <c r="B22" s="46"/>
      <c r="C22" s="47"/>
      <c r="D22" s="48" t="s">
        <v>99</v>
      </c>
      <c r="E22" s="48" t="s">
        <v>200</v>
      </c>
      <c r="F22" s="48" t="s">
        <v>127</v>
      </c>
      <c r="G22" s="47">
        <v>100000</v>
      </c>
      <c r="H22" s="48" t="s">
        <v>147</v>
      </c>
      <c r="I22" s="47">
        <v>100000</v>
      </c>
      <c r="J22" s="47">
        <f t="shared" si="0"/>
        <v>0</v>
      </c>
      <c r="K22" s="47"/>
      <c r="L22" s="46"/>
      <c r="M22" s="48"/>
      <c r="N22" s="48"/>
    </row>
    <row r="23" spans="1:15" s="49" customFormat="1" x14ac:dyDescent="0.25">
      <c r="A23" s="46" t="s">
        <v>73</v>
      </c>
      <c r="B23" s="46"/>
      <c r="C23" s="47"/>
      <c r="D23" s="48" t="s">
        <v>97</v>
      </c>
      <c r="E23" s="48" t="s">
        <v>200</v>
      </c>
      <c r="F23" s="48" t="s">
        <v>127</v>
      </c>
      <c r="G23" s="47">
        <v>90000</v>
      </c>
      <c r="H23" s="48" t="s">
        <v>145</v>
      </c>
      <c r="I23" s="47">
        <v>75372.800000000003</v>
      </c>
      <c r="J23" s="47">
        <f t="shared" si="0"/>
        <v>14627.199999999997</v>
      </c>
      <c r="K23" s="47"/>
      <c r="L23" s="46"/>
      <c r="M23" s="48"/>
      <c r="N23" s="48"/>
    </row>
    <row r="24" spans="1:15" s="70" customFormat="1" x14ac:dyDescent="0.25">
      <c r="A24" s="64" t="s">
        <v>73</v>
      </c>
      <c r="B24" s="64"/>
      <c r="C24" s="69"/>
      <c r="D24" s="77" t="s">
        <v>100</v>
      </c>
      <c r="E24" s="77" t="s">
        <v>200</v>
      </c>
      <c r="F24" s="77" t="s">
        <v>128</v>
      </c>
      <c r="G24" s="69">
        <v>100000</v>
      </c>
      <c r="H24" s="77" t="s">
        <v>148</v>
      </c>
      <c r="I24" s="47"/>
      <c r="J24" s="69">
        <f t="shared" si="0"/>
        <v>100000</v>
      </c>
      <c r="K24" s="69">
        <v>100000</v>
      </c>
      <c r="L24" s="77" t="s">
        <v>205</v>
      </c>
      <c r="M24" s="77" t="s">
        <v>206</v>
      </c>
      <c r="N24" s="77" t="s">
        <v>200</v>
      </c>
      <c r="O24" s="70" t="s">
        <v>211</v>
      </c>
    </row>
    <row r="25" spans="1:15" s="49" customFormat="1" x14ac:dyDescent="0.25">
      <c r="A25" s="46" t="s">
        <v>68</v>
      </c>
      <c r="B25" s="46" t="s">
        <v>82</v>
      </c>
      <c r="C25" s="47">
        <v>240000</v>
      </c>
      <c r="D25" s="48" t="s">
        <v>102</v>
      </c>
      <c r="E25" s="48" t="s">
        <v>201</v>
      </c>
      <c r="F25" s="48" t="s">
        <v>129</v>
      </c>
      <c r="G25" s="47"/>
      <c r="H25" s="48" t="s">
        <v>61</v>
      </c>
      <c r="I25" s="47"/>
      <c r="J25" s="47">
        <f t="shared" si="0"/>
        <v>0</v>
      </c>
      <c r="K25" s="46"/>
      <c r="L25" s="46"/>
      <c r="M25" s="46"/>
      <c r="N25" s="46"/>
    </row>
    <row r="26" spans="1:15" s="49" customFormat="1" x14ac:dyDescent="0.25">
      <c r="A26" s="46" t="s">
        <v>68</v>
      </c>
      <c r="B26" s="46"/>
      <c r="C26" s="47"/>
      <c r="D26" s="48" t="s">
        <v>101</v>
      </c>
      <c r="E26" s="3" t="s">
        <v>200</v>
      </c>
      <c r="F26" s="48" t="s">
        <v>126</v>
      </c>
      <c r="G26" s="47">
        <v>240000</v>
      </c>
      <c r="H26" s="48" t="s">
        <v>149</v>
      </c>
      <c r="I26" s="47">
        <v>137100.6</v>
      </c>
      <c r="J26" s="47">
        <f t="shared" si="0"/>
        <v>102899.4</v>
      </c>
      <c r="K26" s="46"/>
      <c r="L26" s="46"/>
      <c r="M26" s="46"/>
      <c r="N26" s="46"/>
    </row>
    <row r="27" spans="1:15" s="49" customFormat="1" x14ac:dyDescent="0.25">
      <c r="A27" s="46" t="s">
        <v>74</v>
      </c>
      <c r="B27" s="46" t="s">
        <v>83</v>
      </c>
      <c r="C27" s="47">
        <v>490000</v>
      </c>
      <c r="D27" s="48" t="s">
        <v>103</v>
      </c>
      <c r="E27" s="3" t="s">
        <v>200</v>
      </c>
      <c r="F27" s="48" t="s">
        <v>130</v>
      </c>
      <c r="G27" s="47">
        <v>490000</v>
      </c>
      <c r="H27" s="48" t="s">
        <v>150</v>
      </c>
      <c r="I27" s="78">
        <v>102738.05</v>
      </c>
      <c r="J27" s="47">
        <f t="shared" si="0"/>
        <v>387261.95</v>
      </c>
      <c r="K27" s="46"/>
      <c r="L27" s="46"/>
      <c r="M27" s="46"/>
      <c r="N27" s="46"/>
    </row>
    <row r="28" spans="1:15" s="49" customFormat="1" x14ac:dyDescent="0.25">
      <c r="A28" s="46" t="s">
        <v>168</v>
      </c>
      <c r="B28" s="46" t="s">
        <v>169</v>
      </c>
      <c r="C28" s="47">
        <v>80400</v>
      </c>
      <c r="D28" s="48"/>
      <c r="E28" s="48"/>
      <c r="F28" s="48"/>
      <c r="G28" s="47"/>
      <c r="H28" s="48"/>
      <c r="I28" s="47"/>
      <c r="J28" s="47">
        <f t="shared" si="0"/>
        <v>0</v>
      </c>
      <c r="K28" s="46"/>
      <c r="L28" s="46"/>
      <c r="M28" s="46"/>
      <c r="N28" s="46"/>
    </row>
    <row r="29" spans="1:15" s="49" customFormat="1" x14ac:dyDescent="0.25">
      <c r="A29" s="46" t="s">
        <v>75</v>
      </c>
      <c r="B29" s="46" t="s">
        <v>84</v>
      </c>
      <c r="C29" s="47">
        <v>490000</v>
      </c>
      <c r="D29" s="48" t="s">
        <v>105</v>
      </c>
      <c r="E29" s="3" t="s">
        <v>200</v>
      </c>
      <c r="F29" s="48" t="s">
        <v>132</v>
      </c>
      <c r="G29" s="47">
        <v>20100</v>
      </c>
      <c r="H29" s="48" t="s">
        <v>151</v>
      </c>
      <c r="I29" s="47">
        <v>20071.8</v>
      </c>
      <c r="J29" s="47">
        <f t="shared" si="0"/>
        <v>28.200000000000728</v>
      </c>
      <c r="K29" s="46"/>
      <c r="L29" s="46"/>
      <c r="M29" s="46"/>
      <c r="N29" s="46"/>
    </row>
    <row r="30" spans="1:15" s="49" customFormat="1" x14ac:dyDescent="0.25">
      <c r="A30" s="46" t="s">
        <v>75</v>
      </c>
      <c r="B30" s="46"/>
      <c r="C30" s="47"/>
      <c r="D30" s="48" t="s">
        <v>104</v>
      </c>
      <c r="E30" s="3" t="s">
        <v>200</v>
      </c>
      <c r="F30" s="48" t="s">
        <v>131</v>
      </c>
      <c r="G30" s="47">
        <v>100400</v>
      </c>
      <c r="H30" s="48" t="s">
        <v>181</v>
      </c>
      <c r="I30" s="47">
        <v>100359</v>
      </c>
      <c r="J30" s="47">
        <f t="shared" si="0"/>
        <v>41</v>
      </c>
      <c r="K30" s="46"/>
      <c r="L30" s="46"/>
      <c r="M30" s="46"/>
      <c r="N30" s="46"/>
    </row>
    <row r="31" spans="1:15" s="49" customFormat="1" x14ac:dyDescent="0.25">
      <c r="A31" s="46" t="s">
        <v>75</v>
      </c>
      <c r="B31" s="46"/>
      <c r="C31" s="47"/>
      <c r="D31" s="48" t="s">
        <v>173</v>
      </c>
      <c r="E31" s="3" t="s">
        <v>200</v>
      </c>
      <c r="F31" s="48" t="s">
        <v>177</v>
      </c>
      <c r="G31" s="47">
        <v>18200</v>
      </c>
      <c r="H31" s="48" t="s">
        <v>182</v>
      </c>
      <c r="I31" s="47">
        <v>18176</v>
      </c>
      <c r="J31" s="47">
        <f t="shared" si="0"/>
        <v>24</v>
      </c>
      <c r="K31" s="46"/>
      <c r="L31" s="46"/>
      <c r="M31" s="46"/>
      <c r="N31" s="46"/>
    </row>
    <row r="32" spans="1:15" s="49" customFormat="1" x14ac:dyDescent="0.25">
      <c r="A32" s="46" t="s">
        <v>69</v>
      </c>
      <c r="B32" s="46" t="s">
        <v>85</v>
      </c>
      <c r="C32" s="47">
        <v>170000</v>
      </c>
      <c r="D32" s="48" t="s">
        <v>106</v>
      </c>
      <c r="E32" s="48" t="s">
        <v>201</v>
      </c>
      <c r="F32" s="48" t="s">
        <v>133</v>
      </c>
      <c r="G32" s="47"/>
      <c r="H32" s="48" t="s">
        <v>61</v>
      </c>
      <c r="I32" s="47"/>
      <c r="J32" s="47">
        <f t="shared" si="0"/>
        <v>0</v>
      </c>
      <c r="K32" s="46"/>
      <c r="L32" s="46"/>
      <c r="M32" s="46"/>
      <c r="N32" s="46"/>
    </row>
    <row r="33" spans="1:14" s="49" customFormat="1" x14ac:dyDescent="0.25">
      <c r="A33" s="46" t="s">
        <v>69</v>
      </c>
      <c r="B33" s="46"/>
      <c r="C33" s="47"/>
      <c r="D33" s="48" t="s">
        <v>107</v>
      </c>
      <c r="E33" s="3" t="s">
        <v>200</v>
      </c>
      <c r="F33" s="48" t="s">
        <v>134</v>
      </c>
      <c r="G33" s="47">
        <v>170000</v>
      </c>
      <c r="H33" s="48" t="s">
        <v>152</v>
      </c>
      <c r="I33" s="47">
        <v>57834</v>
      </c>
      <c r="J33" s="47">
        <f t="shared" si="0"/>
        <v>112166</v>
      </c>
      <c r="K33" s="46"/>
      <c r="L33" s="46"/>
      <c r="M33" s="46"/>
      <c r="N33" s="46"/>
    </row>
    <row r="34" spans="1:14" s="49" customFormat="1" x14ac:dyDescent="0.25">
      <c r="A34" s="46" t="s">
        <v>170</v>
      </c>
      <c r="B34" s="46" t="s">
        <v>171</v>
      </c>
      <c r="C34" s="47">
        <v>137600</v>
      </c>
      <c r="D34" s="48" t="s">
        <v>174</v>
      </c>
      <c r="E34" s="3" t="s">
        <v>200</v>
      </c>
      <c r="F34" s="48" t="s">
        <v>178</v>
      </c>
      <c r="G34" s="47">
        <v>137600</v>
      </c>
      <c r="H34" s="48" t="s">
        <v>183</v>
      </c>
      <c r="I34" s="47"/>
      <c r="J34" s="47">
        <f t="shared" si="0"/>
        <v>137600</v>
      </c>
      <c r="K34" s="46"/>
      <c r="L34" s="46"/>
      <c r="M34" s="46"/>
      <c r="N34" s="46"/>
    </row>
    <row r="35" spans="1:14" s="49" customFormat="1" x14ac:dyDescent="0.25">
      <c r="A35" s="46" t="s">
        <v>76</v>
      </c>
      <c r="B35" s="46" t="s">
        <v>86</v>
      </c>
      <c r="C35" s="47">
        <v>490000</v>
      </c>
      <c r="D35" s="48" t="s">
        <v>117</v>
      </c>
      <c r="E35" s="48" t="s">
        <v>201</v>
      </c>
      <c r="F35" s="48" t="s">
        <v>136</v>
      </c>
      <c r="G35" s="47"/>
      <c r="H35" s="48" t="s">
        <v>61</v>
      </c>
      <c r="I35" s="47"/>
      <c r="J35" s="47">
        <f t="shared" si="0"/>
        <v>0</v>
      </c>
      <c r="K35" s="46"/>
      <c r="L35" s="46"/>
      <c r="M35" s="46"/>
      <c r="N35" s="46"/>
    </row>
    <row r="36" spans="1:14" s="49" customFormat="1" x14ac:dyDescent="0.25">
      <c r="A36" s="46" t="s">
        <v>76</v>
      </c>
      <c r="B36" s="46"/>
      <c r="C36" s="47"/>
      <c r="D36" s="48" t="s">
        <v>109</v>
      </c>
      <c r="E36" s="48" t="s">
        <v>201</v>
      </c>
      <c r="F36" s="48" t="s">
        <v>136</v>
      </c>
      <c r="G36" s="47"/>
      <c r="H36" s="48" t="s">
        <v>61</v>
      </c>
      <c r="I36" s="47"/>
      <c r="J36" s="47">
        <f t="shared" si="0"/>
        <v>0</v>
      </c>
      <c r="K36" s="46"/>
      <c r="L36" s="46"/>
      <c r="M36" s="46"/>
      <c r="N36" s="46"/>
    </row>
    <row r="37" spans="1:14" s="49" customFormat="1" x14ac:dyDescent="0.25">
      <c r="A37" s="46" t="s">
        <v>76</v>
      </c>
      <c r="B37" s="46"/>
      <c r="C37" s="47"/>
      <c r="D37" s="48" t="s">
        <v>112</v>
      </c>
      <c r="E37" s="48" t="s">
        <v>201</v>
      </c>
      <c r="F37" s="48" t="s">
        <v>136</v>
      </c>
      <c r="G37" s="47"/>
      <c r="H37" s="48" t="s">
        <v>61</v>
      </c>
      <c r="I37" s="47"/>
      <c r="J37" s="47">
        <f t="shared" si="0"/>
        <v>0</v>
      </c>
      <c r="K37" s="46"/>
      <c r="L37" s="46"/>
      <c r="M37" s="46"/>
      <c r="N37" s="46"/>
    </row>
    <row r="38" spans="1:14" s="49" customFormat="1" x14ac:dyDescent="0.25">
      <c r="A38" s="46" t="s">
        <v>76</v>
      </c>
      <c r="B38" s="46"/>
      <c r="C38" s="47"/>
      <c r="D38" s="48" t="s">
        <v>115</v>
      </c>
      <c r="E38" s="48" t="s">
        <v>201</v>
      </c>
      <c r="F38" s="48" t="s">
        <v>136</v>
      </c>
      <c r="G38" s="47"/>
      <c r="H38" s="48" t="s">
        <v>61</v>
      </c>
      <c r="I38" s="47"/>
      <c r="J38" s="47">
        <f t="shared" si="0"/>
        <v>0</v>
      </c>
      <c r="K38" s="46"/>
      <c r="L38" s="46"/>
      <c r="M38" s="46"/>
      <c r="N38" s="46"/>
    </row>
    <row r="39" spans="1:14" s="49" customFormat="1" x14ac:dyDescent="0.25">
      <c r="A39" s="46" t="s">
        <v>76</v>
      </c>
      <c r="B39" s="46"/>
      <c r="C39" s="47"/>
      <c r="D39" s="48" t="s">
        <v>116</v>
      </c>
      <c r="E39" s="48" t="s">
        <v>201</v>
      </c>
      <c r="F39" s="48" t="s">
        <v>136</v>
      </c>
      <c r="G39" s="47"/>
      <c r="H39" s="48" t="s">
        <v>61</v>
      </c>
      <c r="I39" s="47"/>
      <c r="J39" s="47">
        <f t="shared" si="0"/>
        <v>0</v>
      </c>
      <c r="K39" s="46"/>
      <c r="L39" s="46"/>
      <c r="M39" s="46"/>
      <c r="N39" s="46"/>
    </row>
    <row r="40" spans="1:14" s="49" customFormat="1" x14ac:dyDescent="0.25">
      <c r="A40" s="46" t="s">
        <v>76</v>
      </c>
      <c r="B40" s="46"/>
      <c r="C40" s="47"/>
      <c r="D40" s="48" t="s">
        <v>113</v>
      </c>
      <c r="E40" s="3" t="s">
        <v>200</v>
      </c>
      <c r="F40" s="48" t="s">
        <v>135</v>
      </c>
      <c r="G40" s="47">
        <v>100000</v>
      </c>
      <c r="H40" s="48" t="s">
        <v>156</v>
      </c>
      <c r="I40" s="47"/>
      <c r="J40" s="47">
        <f t="shared" si="0"/>
        <v>100000</v>
      </c>
      <c r="K40" s="46"/>
      <c r="L40" s="46"/>
      <c r="M40" s="46"/>
      <c r="N40" s="46"/>
    </row>
    <row r="41" spans="1:14" s="49" customFormat="1" x14ac:dyDescent="0.25">
      <c r="A41" s="46" t="s">
        <v>76</v>
      </c>
      <c r="B41" s="46"/>
      <c r="C41" s="47"/>
      <c r="D41" s="48" t="s">
        <v>110</v>
      </c>
      <c r="E41" s="3" t="s">
        <v>200</v>
      </c>
      <c r="F41" s="48" t="s">
        <v>135</v>
      </c>
      <c r="G41" s="47">
        <v>100000</v>
      </c>
      <c r="H41" s="48" t="s">
        <v>154</v>
      </c>
      <c r="I41" s="47">
        <v>82386.8</v>
      </c>
      <c r="J41" s="47">
        <f t="shared" si="0"/>
        <v>17613.199999999997</v>
      </c>
      <c r="K41" s="46"/>
      <c r="L41" s="46"/>
      <c r="M41" s="46"/>
      <c r="N41" s="46"/>
    </row>
    <row r="42" spans="1:14" s="49" customFormat="1" x14ac:dyDescent="0.25">
      <c r="A42" s="46" t="s">
        <v>76</v>
      </c>
      <c r="B42" s="46"/>
      <c r="C42" s="47"/>
      <c r="D42" s="48" t="s">
        <v>111</v>
      </c>
      <c r="E42" s="3" t="s">
        <v>200</v>
      </c>
      <c r="F42" s="48" t="s">
        <v>135</v>
      </c>
      <c r="G42" s="47">
        <v>100000</v>
      </c>
      <c r="H42" s="48" t="s">
        <v>155</v>
      </c>
      <c r="I42" s="47"/>
      <c r="J42" s="47">
        <f t="shared" si="0"/>
        <v>100000</v>
      </c>
      <c r="K42" s="46"/>
      <c r="L42" s="46"/>
      <c r="M42" s="46"/>
      <c r="N42" s="46"/>
    </row>
    <row r="43" spans="1:14" s="49" customFormat="1" x14ac:dyDescent="0.25">
      <c r="A43" s="46" t="s">
        <v>76</v>
      </c>
      <c r="B43" s="46"/>
      <c r="C43" s="47"/>
      <c r="D43" s="48" t="s">
        <v>108</v>
      </c>
      <c r="E43" s="3" t="s">
        <v>200</v>
      </c>
      <c r="F43" s="48" t="s">
        <v>135</v>
      </c>
      <c r="G43" s="47">
        <v>100000</v>
      </c>
      <c r="H43" s="48" t="s">
        <v>153</v>
      </c>
      <c r="I43" s="47">
        <v>100000</v>
      </c>
      <c r="J43" s="47">
        <f t="shared" si="0"/>
        <v>0</v>
      </c>
      <c r="K43" s="46"/>
      <c r="L43" s="46"/>
      <c r="M43" s="46"/>
      <c r="N43" s="46"/>
    </row>
    <row r="44" spans="1:14" s="49" customFormat="1" x14ac:dyDescent="0.25">
      <c r="A44" s="46" t="s">
        <v>76</v>
      </c>
      <c r="B44" s="46"/>
      <c r="C44" s="47"/>
      <c r="D44" s="48" t="s">
        <v>114</v>
      </c>
      <c r="E44" s="3" t="s">
        <v>200</v>
      </c>
      <c r="F44" s="48" t="s">
        <v>135</v>
      </c>
      <c r="G44" s="47">
        <v>90000</v>
      </c>
      <c r="H44" s="48" t="s">
        <v>157</v>
      </c>
      <c r="I44" s="47">
        <v>90000</v>
      </c>
      <c r="J44" s="47">
        <f t="shared" si="0"/>
        <v>0</v>
      </c>
      <c r="K44" s="46"/>
      <c r="L44" s="46"/>
      <c r="M44" s="46"/>
      <c r="N44" s="46"/>
    </row>
    <row r="45" spans="1:14" s="49" customFormat="1" x14ac:dyDescent="0.25">
      <c r="A45" s="46" t="s">
        <v>70</v>
      </c>
      <c r="B45" s="46" t="s">
        <v>87</v>
      </c>
      <c r="C45" s="47">
        <v>490000</v>
      </c>
      <c r="D45" s="48" t="s">
        <v>118</v>
      </c>
      <c r="E45" s="3" t="s">
        <v>200</v>
      </c>
      <c r="F45" s="48" t="s">
        <v>134</v>
      </c>
      <c r="G45" s="47">
        <v>120000</v>
      </c>
      <c r="H45" s="48" t="s">
        <v>158</v>
      </c>
      <c r="I45" s="47">
        <v>120000</v>
      </c>
      <c r="J45" s="47">
        <f t="shared" si="0"/>
        <v>0</v>
      </c>
      <c r="K45" s="46"/>
      <c r="L45" s="46"/>
      <c r="M45" s="46"/>
      <c r="N45" s="46"/>
    </row>
    <row r="46" spans="1:14" s="49" customFormat="1" x14ac:dyDescent="0.25">
      <c r="A46" s="46" t="s">
        <v>70</v>
      </c>
      <c r="B46" s="46"/>
      <c r="C46" s="47"/>
      <c r="D46" s="48" t="s">
        <v>119</v>
      </c>
      <c r="E46" s="3" t="s">
        <v>200</v>
      </c>
      <c r="F46" s="48" t="s">
        <v>137</v>
      </c>
      <c r="G46" s="47">
        <v>120000</v>
      </c>
      <c r="H46" s="48" t="s">
        <v>160</v>
      </c>
      <c r="I46" s="47">
        <v>115695.16</v>
      </c>
      <c r="J46" s="47">
        <f t="shared" si="0"/>
        <v>4304.8399999999965</v>
      </c>
      <c r="K46" s="46"/>
      <c r="L46" s="46"/>
      <c r="M46" s="46"/>
      <c r="N46" s="46"/>
    </row>
    <row r="47" spans="1:14" s="49" customFormat="1" x14ac:dyDescent="0.25">
      <c r="A47" s="46" t="s">
        <v>70</v>
      </c>
      <c r="B47" s="46"/>
      <c r="C47" s="47"/>
      <c r="D47" s="48" t="s">
        <v>119</v>
      </c>
      <c r="E47" s="3" t="s">
        <v>200</v>
      </c>
      <c r="F47" s="48" t="s">
        <v>137</v>
      </c>
      <c r="G47" s="47">
        <v>120000</v>
      </c>
      <c r="H47" s="48" t="s">
        <v>159</v>
      </c>
      <c r="I47" s="47">
        <v>120000.00000000001</v>
      </c>
      <c r="J47" s="47">
        <f t="shared" si="0"/>
        <v>-1.4551915228366852E-11</v>
      </c>
      <c r="K47" s="46"/>
      <c r="L47" s="46"/>
      <c r="M47" s="46"/>
      <c r="N47" s="46"/>
    </row>
    <row r="48" spans="1:14" s="49" customFormat="1" x14ac:dyDescent="0.25">
      <c r="A48" s="46" t="s">
        <v>70</v>
      </c>
      <c r="B48" s="46"/>
      <c r="C48" s="47"/>
      <c r="D48" s="48" t="s">
        <v>175</v>
      </c>
      <c r="E48" s="3" t="s">
        <v>200</v>
      </c>
      <c r="F48" s="48" t="s">
        <v>179</v>
      </c>
      <c r="G48" s="47">
        <v>130000</v>
      </c>
      <c r="H48" s="48" t="s">
        <v>184</v>
      </c>
      <c r="I48" s="47"/>
      <c r="J48" s="47">
        <f t="shared" si="0"/>
        <v>130000</v>
      </c>
      <c r="K48" s="46"/>
      <c r="L48" s="46"/>
      <c r="M48" s="46"/>
      <c r="N48" s="46"/>
    </row>
    <row r="49" spans="1:14" s="49" customFormat="1" x14ac:dyDescent="0.25">
      <c r="A49" s="46" t="s">
        <v>71</v>
      </c>
      <c r="B49" s="46" t="s">
        <v>88</v>
      </c>
      <c r="C49" s="47">
        <v>122000</v>
      </c>
      <c r="D49" s="48" t="s">
        <v>120</v>
      </c>
      <c r="E49" s="3" t="s">
        <v>200</v>
      </c>
      <c r="F49" s="48" t="s">
        <v>138</v>
      </c>
      <c r="G49" s="47">
        <v>122000</v>
      </c>
      <c r="H49" s="48" t="s">
        <v>161</v>
      </c>
      <c r="I49" s="47">
        <v>58514.399999999994</v>
      </c>
      <c r="J49" s="47">
        <f t="shared" si="0"/>
        <v>63485.600000000006</v>
      </c>
      <c r="K49" s="46"/>
      <c r="L49" s="46"/>
      <c r="M49" s="46"/>
      <c r="N49" s="46"/>
    </row>
    <row r="50" spans="1:14" s="49" customFormat="1" x14ac:dyDescent="0.25">
      <c r="A50" s="46" t="s">
        <v>72</v>
      </c>
      <c r="B50" s="46" t="s">
        <v>89</v>
      </c>
      <c r="C50" s="47">
        <v>490000</v>
      </c>
      <c r="D50" s="48" t="s">
        <v>121</v>
      </c>
      <c r="E50" s="3" t="s">
        <v>200</v>
      </c>
      <c r="F50" s="48" t="s">
        <v>135</v>
      </c>
      <c r="G50" s="47">
        <v>100000</v>
      </c>
      <c r="H50" s="48" t="s">
        <v>162</v>
      </c>
      <c r="I50" s="47">
        <v>100000</v>
      </c>
      <c r="J50" s="47">
        <f t="shared" si="0"/>
        <v>0</v>
      </c>
      <c r="K50" s="46"/>
      <c r="L50" s="46"/>
      <c r="M50" s="46"/>
      <c r="N50" s="46"/>
    </row>
    <row r="51" spans="1:14" s="49" customFormat="1" x14ac:dyDescent="0.25">
      <c r="A51" s="46" t="s">
        <v>72</v>
      </c>
      <c r="B51" s="46"/>
      <c r="C51" s="47"/>
      <c r="D51" s="48" t="s">
        <v>176</v>
      </c>
      <c r="E51" s="3" t="s">
        <v>200</v>
      </c>
      <c r="F51" s="48" t="s">
        <v>180</v>
      </c>
      <c r="G51" s="47">
        <v>100000</v>
      </c>
      <c r="H51" s="48" t="s">
        <v>185</v>
      </c>
      <c r="I51" s="47">
        <v>19523.599999999999</v>
      </c>
      <c r="J51" s="47">
        <f t="shared" si="0"/>
        <v>80476.399999999994</v>
      </c>
      <c r="K51" s="46"/>
      <c r="L51" s="46"/>
      <c r="M51" s="46"/>
      <c r="N51" s="46"/>
    </row>
    <row r="52" spans="1:14" s="49" customFormat="1" x14ac:dyDescent="0.25">
      <c r="A52" s="46" t="s">
        <v>77</v>
      </c>
      <c r="B52" s="46" t="s">
        <v>90</v>
      </c>
      <c r="C52" s="47">
        <v>200000</v>
      </c>
      <c r="D52" s="48" t="s">
        <v>122</v>
      </c>
      <c r="E52" s="3" t="s">
        <v>200</v>
      </c>
      <c r="F52" s="48" t="s">
        <v>135</v>
      </c>
      <c r="G52" s="47">
        <v>200000</v>
      </c>
      <c r="H52" s="48" t="s">
        <v>163</v>
      </c>
      <c r="I52" s="47">
        <v>19618.2</v>
      </c>
      <c r="J52" s="47">
        <f t="shared" si="0"/>
        <v>180381.8</v>
      </c>
      <c r="K52" s="46"/>
      <c r="L52" s="46"/>
      <c r="M52" s="46"/>
      <c r="N52" s="46"/>
    </row>
    <row r="53" spans="1:14" s="49" customFormat="1" x14ac:dyDescent="0.25">
      <c r="A53" s="46" t="s">
        <v>78</v>
      </c>
      <c r="B53" s="46" t="s">
        <v>91</v>
      </c>
      <c r="C53" s="47">
        <v>120000</v>
      </c>
      <c r="D53" s="48" t="s">
        <v>124</v>
      </c>
      <c r="E53" s="48" t="s">
        <v>201</v>
      </c>
      <c r="F53" s="48" t="s">
        <v>133</v>
      </c>
      <c r="G53" s="47"/>
      <c r="H53" s="48" t="s">
        <v>61</v>
      </c>
      <c r="I53" s="47"/>
      <c r="J53" s="47">
        <f t="shared" si="0"/>
        <v>0</v>
      </c>
      <c r="K53" s="46"/>
      <c r="L53" s="46"/>
      <c r="M53" s="46"/>
      <c r="N53" s="46"/>
    </row>
    <row r="54" spans="1:14" s="49" customFormat="1" x14ac:dyDescent="0.25">
      <c r="A54" s="46" t="s">
        <v>78</v>
      </c>
      <c r="B54" s="46"/>
      <c r="C54" s="47"/>
      <c r="D54" s="48" t="s">
        <v>123</v>
      </c>
      <c r="E54" s="3" t="s">
        <v>200</v>
      </c>
      <c r="F54" s="48" t="s">
        <v>134</v>
      </c>
      <c r="G54" s="47">
        <v>120000</v>
      </c>
      <c r="H54" s="48" t="s">
        <v>164</v>
      </c>
      <c r="I54" s="47">
        <v>57834</v>
      </c>
      <c r="J54" s="47">
        <f t="shared" si="0"/>
        <v>62166</v>
      </c>
      <c r="K54" s="46"/>
      <c r="L54" s="46"/>
      <c r="M54" s="46"/>
      <c r="N54" s="46"/>
    </row>
    <row r="55" spans="1:14" s="49" customFormat="1" x14ac:dyDescent="0.25">
      <c r="A55" s="46" t="s">
        <v>79</v>
      </c>
      <c r="B55" s="46" t="s">
        <v>92</v>
      </c>
      <c r="C55" s="47">
        <v>200000</v>
      </c>
      <c r="D55" s="48" t="s">
        <v>125</v>
      </c>
      <c r="E55" s="3" t="s">
        <v>200</v>
      </c>
      <c r="F55" s="48" t="s">
        <v>135</v>
      </c>
      <c r="G55" s="47">
        <v>200000</v>
      </c>
      <c r="H55" s="48" t="s">
        <v>165</v>
      </c>
      <c r="I55" s="47">
        <v>19618.2</v>
      </c>
      <c r="J55" s="47">
        <f t="shared" si="0"/>
        <v>180381.8</v>
      </c>
      <c r="K55" s="46"/>
      <c r="L55" s="46"/>
      <c r="M55" s="46"/>
      <c r="N55" s="46"/>
    </row>
    <row r="56" spans="1:14" x14ac:dyDescent="0.25">
      <c r="A56" s="7"/>
      <c r="B56" s="7"/>
      <c r="C56" s="8"/>
      <c r="D56" s="9"/>
      <c r="E56" s="9"/>
      <c r="F56" s="15"/>
      <c r="G56" s="8"/>
      <c r="H56" s="9"/>
      <c r="I56" s="8"/>
      <c r="J56" s="8"/>
      <c r="K56" s="7"/>
      <c r="L56" s="7"/>
      <c r="M56" s="7"/>
      <c r="N56" s="7"/>
    </row>
    <row r="57" spans="1:14" ht="29.25" x14ac:dyDescent="0.25">
      <c r="A57" s="20" t="s">
        <v>204</v>
      </c>
      <c r="B57" s="20"/>
      <c r="C57" s="20"/>
      <c r="D57" s="20"/>
      <c r="E57" s="20"/>
    </row>
    <row r="58" spans="1:14" ht="30" x14ac:dyDescent="0.25">
      <c r="A58" s="22" t="s">
        <v>187</v>
      </c>
      <c r="B58" s="22"/>
      <c r="C58" s="23"/>
      <c r="D58" s="23"/>
      <c r="E58" s="23"/>
    </row>
    <row r="59" spans="1:14" ht="15" x14ac:dyDescent="0.25">
      <c r="A59" s="20" t="s">
        <v>15</v>
      </c>
      <c r="B59" s="20"/>
      <c r="D59" s="1"/>
    </row>
    <row r="60" spans="1:14" ht="43.5" x14ac:dyDescent="0.25">
      <c r="A60" s="20" t="s">
        <v>210</v>
      </c>
    </row>
  </sheetData>
  <autoFilter ref="A13:O55"/>
  <mergeCells count="69">
    <mergeCell ref="A6:E6"/>
    <mergeCell ref="A7:E7"/>
    <mergeCell ref="A8:E8"/>
    <mergeCell ref="A9:E9"/>
    <mergeCell ref="A10:D10"/>
    <mergeCell ref="A1:E1"/>
    <mergeCell ref="A2:E2"/>
    <mergeCell ref="A3:E3"/>
    <mergeCell ref="A4:E4"/>
    <mergeCell ref="A5:E5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HA10:HD10"/>
    <mergeCell ref="HE10:HH10"/>
    <mergeCell ref="HI10:HL10"/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showGridLines="0" zoomScale="80" zoomScaleNormal="80" workbookViewId="0">
      <selection activeCell="A8" sqref="A8:D8"/>
    </sheetView>
  </sheetViews>
  <sheetFormatPr baseColWidth="10" defaultColWidth="11.42578125" defaultRowHeight="14.25" x14ac:dyDescent="0.25"/>
  <cols>
    <col min="1" max="1" width="62" style="1" customWidth="1"/>
    <col min="2" max="2" width="42" style="1" customWidth="1"/>
    <col min="3" max="3" width="31.85546875" style="1" customWidth="1"/>
    <col min="4" max="4" width="15.42578125" style="1" bestFit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1" width="21.5703125" style="1" customWidth="1"/>
    <col min="12" max="12" width="27.140625" style="1" customWidth="1"/>
    <col min="13" max="13" width="29.71093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1"/>
  </cols>
  <sheetData>
    <row r="1" spans="1:256" ht="14.25" customHeight="1" x14ac:dyDescent="0.25">
      <c r="A1" s="90" t="s">
        <v>4</v>
      </c>
      <c r="B1" s="90"/>
      <c r="C1" s="90"/>
      <c r="D1" s="90"/>
    </row>
    <row r="2" spans="1:256" ht="14.25" customHeight="1" x14ac:dyDescent="0.25">
      <c r="A2" s="90" t="s">
        <v>18</v>
      </c>
      <c r="B2" s="90"/>
      <c r="C2" s="90"/>
      <c r="D2" s="90"/>
    </row>
    <row r="3" spans="1:256" ht="14.25" customHeight="1" x14ac:dyDescent="0.25">
      <c r="A3" s="90" t="s">
        <v>19</v>
      </c>
      <c r="B3" s="90"/>
      <c r="C3" s="90"/>
      <c r="D3" s="90"/>
    </row>
    <row r="4" spans="1:256" ht="14.25" customHeight="1" x14ac:dyDescent="0.25">
      <c r="A4" s="90" t="s">
        <v>5</v>
      </c>
      <c r="B4" s="90"/>
      <c r="C4" s="90"/>
      <c r="D4" s="90"/>
    </row>
    <row r="5" spans="1:256" ht="14.25" customHeight="1" x14ac:dyDescent="0.25">
      <c r="A5" s="90" t="s">
        <v>20</v>
      </c>
      <c r="B5" s="90"/>
      <c r="C5" s="90"/>
      <c r="D5" s="90"/>
    </row>
    <row r="6" spans="1:256" ht="14.25" customHeight="1" x14ac:dyDescent="0.25">
      <c r="A6" s="89" t="s">
        <v>213</v>
      </c>
      <c r="B6" s="89"/>
      <c r="C6" s="89"/>
      <c r="D6" s="89"/>
    </row>
    <row r="7" spans="1:256" ht="14.25" customHeight="1" x14ac:dyDescent="0.25">
      <c r="A7" s="89" t="s">
        <v>216</v>
      </c>
      <c r="B7" s="89"/>
      <c r="C7" s="89"/>
      <c r="D7" s="89"/>
    </row>
    <row r="8" spans="1:256" ht="14.25" customHeight="1" x14ac:dyDescent="0.25">
      <c r="A8" s="89" t="s">
        <v>62</v>
      </c>
      <c r="B8" s="89"/>
      <c r="C8" s="89"/>
      <c r="D8" s="89"/>
    </row>
    <row r="9" spans="1:256" ht="14.25" customHeight="1" x14ac:dyDescent="0.25">
      <c r="A9" s="89" t="s">
        <v>214</v>
      </c>
      <c r="B9" s="89"/>
      <c r="C9" s="89"/>
      <c r="D9" s="89"/>
    </row>
    <row r="10" spans="1:256" s="23" customFormat="1" ht="14.25" customHeight="1" x14ac:dyDescent="0.25">
      <c r="A10" s="81" t="s">
        <v>215</v>
      </c>
      <c r="B10" s="81"/>
      <c r="C10" s="81"/>
      <c r="D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2" spans="1:256" ht="30" customHeight="1" x14ac:dyDescent="0.25">
      <c r="A12" s="32" t="s">
        <v>48</v>
      </c>
      <c r="B12" s="33"/>
      <c r="C12" s="32" t="s">
        <v>47</v>
      </c>
      <c r="D12" s="34"/>
      <c r="E12" s="34"/>
      <c r="F12" s="33"/>
      <c r="G12" s="32" t="s">
        <v>21</v>
      </c>
      <c r="H12" s="34"/>
      <c r="I12" s="34"/>
      <c r="J12" s="34"/>
      <c r="K12" s="33"/>
      <c r="L12" s="35" t="s">
        <v>12</v>
      </c>
      <c r="M12" s="36"/>
      <c r="N12" s="37" t="s">
        <v>14</v>
      </c>
      <c r="O12" s="38"/>
      <c r="P12" s="38"/>
      <c r="Q12" s="39"/>
    </row>
    <row r="13" spans="1:256" s="2" customFormat="1" ht="32.25" x14ac:dyDescent="0.25">
      <c r="A13" s="18" t="s">
        <v>0</v>
      </c>
      <c r="B13" s="19" t="s">
        <v>23</v>
      </c>
      <c r="C13" s="18" t="s">
        <v>6</v>
      </c>
      <c r="D13" s="19" t="s">
        <v>194</v>
      </c>
      <c r="E13" s="19" t="s">
        <v>2</v>
      </c>
      <c r="F13" s="19" t="s">
        <v>24</v>
      </c>
      <c r="G13" s="18" t="s">
        <v>6</v>
      </c>
      <c r="H13" s="19" t="s">
        <v>194</v>
      </c>
      <c r="I13" s="19" t="s">
        <v>2</v>
      </c>
      <c r="J13" s="18" t="s">
        <v>7</v>
      </c>
      <c r="K13" s="18" t="s">
        <v>25</v>
      </c>
      <c r="L13" s="10" t="s">
        <v>16</v>
      </c>
      <c r="M13" s="10" t="s">
        <v>13</v>
      </c>
      <c r="N13" s="11" t="s">
        <v>8</v>
      </c>
      <c r="O13" s="11" t="s">
        <v>1</v>
      </c>
      <c r="P13" s="11" t="s">
        <v>17</v>
      </c>
      <c r="Q13" s="11" t="s">
        <v>10</v>
      </c>
    </row>
    <row r="14" spans="1:256" s="17" customFormat="1" ht="15" x14ac:dyDescent="0.25">
      <c r="A14" s="46" t="s">
        <v>72</v>
      </c>
      <c r="B14" s="72" t="s">
        <v>188</v>
      </c>
      <c r="C14" s="26" t="s">
        <v>191</v>
      </c>
      <c r="D14" s="3" t="s">
        <v>200</v>
      </c>
      <c r="E14" s="26" t="s">
        <v>193</v>
      </c>
      <c r="F14" s="25">
        <v>120000</v>
      </c>
      <c r="G14" s="27"/>
      <c r="H14" s="27"/>
      <c r="I14" s="27"/>
      <c r="J14" s="25"/>
      <c r="K14" s="27"/>
      <c r="L14" s="31"/>
      <c r="M14" s="47">
        <f>IFERROR(J14-L14,"")</f>
        <v>0</v>
      </c>
      <c r="N14" s="16"/>
      <c r="O14" s="16"/>
      <c r="P14" s="16"/>
      <c r="Q14" s="16"/>
    </row>
    <row r="15" spans="1:256" s="17" customFormat="1" ht="15" x14ac:dyDescent="0.25">
      <c r="A15" s="24" t="s">
        <v>188</v>
      </c>
      <c r="B15" s="72" t="s">
        <v>189</v>
      </c>
      <c r="C15" s="26" t="s">
        <v>190</v>
      </c>
      <c r="D15" s="26" t="s">
        <v>200</v>
      </c>
      <c r="E15" s="26" t="s">
        <v>192</v>
      </c>
      <c r="F15" s="25">
        <v>120000</v>
      </c>
      <c r="G15" s="27" t="s">
        <v>197</v>
      </c>
      <c r="H15" s="27" t="s">
        <v>202</v>
      </c>
      <c r="I15" s="27" t="s">
        <v>198</v>
      </c>
      <c r="J15" s="25">
        <v>120000</v>
      </c>
      <c r="K15" s="27" t="s">
        <v>199</v>
      </c>
      <c r="L15" s="25">
        <v>78019.199999999997</v>
      </c>
      <c r="M15" s="47">
        <f>IFERROR(J15-L15,"")</f>
        <v>41980.800000000003</v>
      </c>
      <c r="N15" s="16"/>
      <c r="O15" s="16"/>
      <c r="P15" s="16"/>
      <c r="Q15" s="16"/>
    </row>
    <row r="16" spans="1:256" s="17" customFormat="1" ht="15" x14ac:dyDescent="0.25">
      <c r="A16" s="58"/>
      <c r="B16" s="59"/>
      <c r="C16" s="59"/>
      <c r="D16" s="60"/>
      <c r="E16" s="60"/>
      <c r="F16" s="59"/>
      <c r="G16" s="61"/>
      <c r="H16" s="61"/>
      <c r="I16" s="28"/>
      <c r="J16" s="59"/>
      <c r="K16" s="61"/>
      <c r="L16" s="62"/>
      <c r="M16" s="59"/>
      <c r="N16" s="63"/>
      <c r="O16" s="63"/>
      <c r="P16" s="63"/>
      <c r="Q16" s="63"/>
    </row>
    <row r="17" spans="1:3" ht="43.5" x14ac:dyDescent="0.25">
      <c r="A17" s="20" t="s">
        <v>204</v>
      </c>
      <c r="B17" s="20"/>
      <c r="C17" s="20"/>
    </row>
    <row r="18" spans="1:3" ht="44.25" x14ac:dyDescent="0.25">
      <c r="A18" s="22" t="s">
        <v>187</v>
      </c>
      <c r="B18" s="23"/>
      <c r="C18" s="23"/>
    </row>
    <row r="19" spans="1:3" ht="29.25" x14ac:dyDescent="0.25">
      <c r="A19" s="20" t="s">
        <v>15</v>
      </c>
    </row>
  </sheetData>
  <sortState ref="A15:Q16">
    <sortCondition ref="D15:D16"/>
  </sortState>
  <mergeCells count="69">
    <mergeCell ref="A1:D1"/>
    <mergeCell ref="A2:D2"/>
    <mergeCell ref="A3:D3"/>
    <mergeCell ref="A4:D4"/>
    <mergeCell ref="A5:D5"/>
    <mergeCell ref="A10:D10"/>
    <mergeCell ref="A6:D6"/>
    <mergeCell ref="A7:D7"/>
    <mergeCell ref="A8:D8"/>
    <mergeCell ref="A9:D9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HA10:HD10"/>
    <mergeCell ref="HE10:HH10"/>
    <mergeCell ref="HI10:HL10"/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secon</cp:lastModifiedBy>
  <dcterms:created xsi:type="dcterms:W3CDTF">2014-03-18T07:24:23Z</dcterms:created>
  <dcterms:modified xsi:type="dcterms:W3CDTF">2019-10-22T20:10:06Z</dcterms:modified>
</cp:coreProperties>
</file>