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esktop\evaluación\FORMATOS LP\"/>
    </mc:Choice>
  </mc:AlternateContent>
  <bookViews>
    <workbookView xWindow="0" yWindow="0" windowWidth="19200" windowHeight="6090" tabRatio="736" activeTab="6"/>
  </bookViews>
  <sheets>
    <sheet name="RESUMEN" sheetId="4" r:id="rId1"/>
    <sheet name="BENEFICIARIOS_L1" sheetId="8" r:id="rId2"/>
    <sheet name="EXPEDICIONES_L1" sheetId="3" r:id="rId3"/>
    <sheet name="TRANSFERENCIAS_L1" sheetId="7" r:id="rId4"/>
    <sheet name="BENEFICIARIOS_L2" sheetId="9" r:id="rId5"/>
    <sheet name="EXPEDICIONES_L2" sheetId="10" r:id="rId6"/>
    <sheet name="TRANSFERENCIAS_L2" sheetId="11" r:id="rId7"/>
  </sheets>
  <definedNames>
    <definedName name="_xlnm._FilterDatabase" localSheetId="1" hidden="1">BENEFICIARIOS_L1!$A$13:$K$13</definedName>
    <definedName name="_xlnm._FilterDatabase" localSheetId="4" hidden="1">BENEFICIARIOS_L2!$A$13:$K$13</definedName>
    <definedName name="_xlnm._FilterDatabase" localSheetId="2" hidden="1">EXPEDICIONES_L1!$A$14:$O$18</definedName>
    <definedName name="_xlnm._FilterDatabase" localSheetId="5" hidden="1">EXPEDICIONES_L2!$A$14:$O$22</definedName>
    <definedName name="_xlnm._FilterDatabase" localSheetId="3" hidden="1">TRANSFERENCIAS_L1!$A$14:$Q$14</definedName>
    <definedName name="_xlnm._FilterDatabase" localSheetId="6" hidden="1">TRANSFERENCIAS_L2!$A$14:$Q$14</definedName>
  </definedNames>
  <calcPr calcId="152511"/>
</workbook>
</file>

<file path=xl/calcChain.xml><?xml version="1.0" encoding="utf-8"?>
<calcChain xmlns="http://schemas.openxmlformats.org/spreadsheetml/2006/main">
  <c r="I15" i="9" l="1"/>
  <c r="F15" i="9"/>
  <c r="F16" i="9"/>
  <c r="F14" i="9"/>
  <c r="I16" i="9"/>
  <c r="I14" i="9"/>
  <c r="G15" i="9"/>
  <c r="G16" i="9"/>
  <c r="G14" i="9"/>
  <c r="E15" i="9"/>
  <c r="E16" i="9"/>
  <c r="E14" i="9"/>
  <c r="D15" i="9"/>
  <c r="D16" i="9"/>
  <c r="D14" i="9"/>
  <c r="C15" i="9"/>
  <c r="C16" i="9"/>
  <c r="C14" i="9"/>
  <c r="H16" i="9" l="1"/>
  <c r="H15" i="9"/>
  <c r="J17" i="10"/>
  <c r="J18" i="10"/>
  <c r="J19" i="10"/>
  <c r="J20" i="10"/>
  <c r="J21" i="10"/>
  <c r="J22" i="10"/>
  <c r="I23" i="10"/>
  <c r="L16" i="11"/>
  <c r="J16" i="11"/>
  <c r="F16" i="11"/>
  <c r="M15" i="11"/>
  <c r="G23" i="10"/>
  <c r="G25" i="10" s="1"/>
  <c r="C23" i="10"/>
  <c r="J16" i="10"/>
  <c r="J15" i="10"/>
  <c r="I15" i="8"/>
  <c r="I16" i="8"/>
  <c r="I17" i="8"/>
  <c r="I14" i="8"/>
  <c r="G15" i="8"/>
  <c r="G16" i="8"/>
  <c r="G17" i="8"/>
  <c r="G14" i="8"/>
  <c r="F15" i="8"/>
  <c r="F16" i="8"/>
  <c r="F17" i="8"/>
  <c r="F14" i="8"/>
  <c r="E14" i="8"/>
  <c r="D14" i="8"/>
  <c r="C14" i="8"/>
  <c r="E16" i="8"/>
  <c r="E17" i="8"/>
  <c r="E15" i="8"/>
  <c r="D16" i="8"/>
  <c r="D17" i="8"/>
  <c r="D15" i="8"/>
  <c r="C15" i="8"/>
  <c r="C16" i="8"/>
  <c r="C17" i="8"/>
  <c r="I19" i="3"/>
  <c r="J19" i="7"/>
  <c r="F19" i="7"/>
  <c r="G19" i="3"/>
  <c r="G21" i="3" s="1"/>
  <c r="C19" i="3"/>
  <c r="E18" i="8" l="1"/>
  <c r="I18" i="8"/>
  <c r="B31" i="4" s="1"/>
  <c r="G17" i="9"/>
  <c r="C33" i="4" s="1"/>
  <c r="J15" i="9"/>
  <c r="D17" i="9"/>
  <c r="C29" i="4" s="1"/>
  <c r="I17" i="9"/>
  <c r="C31" i="4" s="1"/>
  <c r="H14" i="9"/>
  <c r="E17" i="9"/>
  <c r="F17" i="9"/>
  <c r="C30" i="4" s="1"/>
  <c r="J16" i="9"/>
  <c r="C17" i="9"/>
  <c r="C27" i="4" s="1"/>
  <c r="J14" i="9"/>
  <c r="D18" i="8"/>
  <c r="B29" i="4" s="1"/>
  <c r="B17" i="4" s="1"/>
  <c r="C18" i="8"/>
  <c r="B27" i="4" s="1"/>
  <c r="H14" i="8"/>
  <c r="J14" i="8"/>
  <c r="L19" i="7"/>
  <c r="C32" i="4" l="1"/>
  <c r="B28" i="4"/>
  <c r="C26" i="4" s="1"/>
  <c r="B15" i="4"/>
  <c r="B34" i="4"/>
  <c r="B19" i="4"/>
  <c r="J17" i="9"/>
  <c r="H17" i="9"/>
  <c r="M15" i="7"/>
  <c r="M16" i="7"/>
  <c r="M18" i="7"/>
  <c r="C28" i="4" l="1"/>
  <c r="C34" i="4"/>
  <c r="J16" i="8"/>
  <c r="H16" i="8"/>
  <c r="J17" i="8" l="1"/>
  <c r="H17" i="8"/>
  <c r="J16" i="3" l="1"/>
  <c r="J17" i="3"/>
  <c r="J18" i="3"/>
  <c r="J15" i="3" l="1"/>
  <c r="G18" i="8" l="1"/>
  <c r="B33" i="4" s="1"/>
  <c r="B21" i="4" s="1"/>
  <c r="F18" i="8"/>
  <c r="B30" i="4" s="1"/>
  <c r="B18" i="4" l="1"/>
  <c r="B32" i="4"/>
  <c r="B22" i="4"/>
  <c r="H15" i="8" l="1"/>
  <c r="H18" i="8" s="1"/>
  <c r="B20" i="4" l="1"/>
  <c r="I13" i="4"/>
  <c r="B16" i="4" l="1"/>
  <c r="E15" i="4"/>
  <c r="J15" i="8"/>
  <c r="J18" i="8" s="1"/>
</calcChain>
</file>

<file path=xl/sharedStrings.xml><?xml version="1.0" encoding="utf-8"?>
<sst xmlns="http://schemas.openxmlformats.org/spreadsheetml/2006/main" count="354" uniqueCount="155">
  <si>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</si>
  <si>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</si>
  <si>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</si>
  <si>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</si>
  <si>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</si>
  <si>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</si>
  <si>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</si>
  <si>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</si>
  <si>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MONTO CANCELADO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</si>
  <si>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</si>
  <si>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</si>
  <si>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</si>
  <si>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</si>
  <si>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</si>
  <si>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</si>
  <si>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</si>
  <si>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</si>
  <si>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</si>
  <si>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</si>
  <si>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LICITACIÓN PÚBLICA</t>
  </si>
  <si>
    <t>EXPEDICIÓN</t>
  </si>
  <si>
    <t>RAZÓN SOCIAL BENEFICIARIO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</si>
  <si>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</si>
  <si>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</si>
  <si>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</si>
  <si>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</si>
  <si>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</si>
  <si>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</si>
  <si>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</si>
  <si>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</si>
  <si>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</si>
  <si>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</si>
  <si>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</si>
  <si>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</si>
  <si>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</si>
  <si>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</si>
  <si>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</si>
  <si>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t>MONTO UTILIZADO
[G]</t>
  </si>
  <si>
    <t>MONTO NO UTILIZADO
[H]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</si>
  <si>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</si>
  <si>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</si>
  <si>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</si>
  <si>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</si>
  <si>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</si>
  <si>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</si>
  <si>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</si>
  <si>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</si>
  <si>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</si>
  <si>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</si>
  <si>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</si>
  <si>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</si>
  <si>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</si>
  <si>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t>MONTO ADJUDICADO
[A]</t>
  </si>
  <si>
    <t>MONTO EXPEDIDO
[D]</t>
  </si>
  <si>
    <t>MONTO CANCELADO
[E]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</si>
  <si>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</si>
  <si>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</si>
  <si>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t>SALDO DISPONIBLE
[F]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</si>
  <si>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</si>
  <si>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/>
  </si>
  <si>
    <t>UNIDAD DE MEDIDA (UdM): Kg</t>
  </si>
  <si>
    <t>1) Ciclo del Cupo:</t>
  </si>
  <si>
    <t>2) Monto Total del Cupo: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</si>
  <si>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</si>
  <si>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</si>
  <si>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</si>
  <si>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t>rfc</t>
  </si>
  <si>
    <t>01-enero al 31-diciembre de 2019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</si>
  <si>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www.snice.gob.mx.</t>
    </r>
  </si>
  <si>
    <t>LECHE EN POLVO</t>
  </si>
  <si>
    <t>Tratado Integral y Progresista de Asociación Transpacífico.</t>
  </si>
  <si>
    <t>TRATADO INTEGRAL Y PROGRESISTA DE ASOCIACIÓN TRANSPACÍFICO.</t>
  </si>
  <si>
    <t>TRATADO INTEGRAL Y PROGRESISTA DE ASOCIACIÓN TRANSPACÍFICO (TIPAT)</t>
  </si>
  <si>
    <t>NUT8210073U3</t>
  </si>
  <si>
    <t>QUALTIA ALIMENTOS OPERACIONES, S DE RL DE CV</t>
  </si>
  <si>
    <t>QAO680613E91</t>
  </si>
  <si>
    <t>NUTRICAL SA DE CV</t>
  </si>
  <si>
    <t>0201200200420199901000018</t>
  </si>
  <si>
    <t>15/02/2019</t>
  </si>
  <si>
    <t>0201200200420199901000020</t>
  </si>
  <si>
    <t>28/02/2019</t>
  </si>
  <si>
    <t>19LEP000908/9901</t>
  </si>
  <si>
    <t>0201200200420199901000016</t>
  </si>
  <si>
    <t>07/02/2019</t>
  </si>
  <si>
    <t>19LEP000761/9901</t>
  </si>
  <si>
    <t>PROVEEDOR INTERNACIONAL DE QUIMICOS, SA DE CV</t>
  </si>
  <si>
    <t>0201200500120199901000004</t>
  </si>
  <si>
    <t>0201200500120199901000005</t>
  </si>
  <si>
    <t>0201200500120191931000001</t>
  </si>
  <si>
    <t>0201200500120191931000002</t>
  </si>
  <si>
    <t>12/03/2019 13:11:02</t>
  </si>
  <si>
    <t>12/03/2019 13:46:52</t>
  </si>
  <si>
    <t>08/03/2019 11:22:16</t>
  </si>
  <si>
    <t>12/03/2019 16:30:23</t>
  </si>
  <si>
    <t>0201200200420199901000024</t>
  </si>
  <si>
    <t>22/03/2019 16:04:18</t>
  </si>
  <si>
    <t>0201200200420199901000025</t>
  </si>
  <si>
    <t>22/03/2019 16:51:38</t>
  </si>
  <si>
    <t>19LEP001053/9901</t>
  </si>
  <si>
    <t>19LEP001054/9901</t>
  </si>
  <si>
    <t>19LEP001044/9901</t>
  </si>
  <si>
    <t>0201200200420199901000021</t>
  </si>
  <si>
    <t>19/03/2019 17:43:42</t>
  </si>
  <si>
    <t>DILAC SA DE CV</t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</si>
  <si>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</si>
  <si>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AUTORIZADA</t>
  </si>
  <si>
    <t>RECHAZADA</t>
  </si>
  <si>
    <t>0201400100320199901000025</t>
  </si>
  <si>
    <t>12/03/2019</t>
  </si>
  <si>
    <t>ACEPTADA</t>
  </si>
  <si>
    <t xml:space="preserve"> TRANSFERENCIAS OTORGADAS
[B]</t>
  </si>
  <si>
    <t>TRANSFERENCIAS RECIBIDAS
[C]</t>
  </si>
  <si>
    <t>TOTAL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</si>
  <si>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22 de julio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</si>
  <si>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AUSTRALIAN MILK PRODUCTS MEXICO, SA DE CV</t>
  </si>
  <si>
    <t>AMP1003176C5</t>
  </si>
  <si>
    <t>DIL970121733</t>
  </si>
  <si>
    <t>GLM930211R75</t>
  </si>
  <si>
    <t>0201200200420199901000029</t>
  </si>
  <si>
    <t>25/04/2019</t>
  </si>
  <si>
    <t>0201200200420199901000028</t>
  </si>
  <si>
    <t>23/04/2019</t>
  </si>
  <si>
    <t>0201200200420199901000031</t>
  </si>
  <si>
    <t>03/05/2019</t>
  </si>
  <si>
    <t>0201200200420199901000032</t>
  </si>
  <si>
    <t>19LEP001335/9901</t>
  </si>
  <si>
    <t>19LEP001348/9901</t>
  </si>
  <si>
    <t>GRUPO LOZANO MIGOYA SA DE CV</t>
  </si>
  <si>
    <t>0201200200420199901000036</t>
  </si>
  <si>
    <t>0201200200420199901000030</t>
  </si>
  <si>
    <t>0201200200420199901000035</t>
  </si>
  <si>
    <t>13/05/2019</t>
  </si>
  <si>
    <t>26/04/2019</t>
  </si>
  <si>
    <t>19LEP001424/9901</t>
  </si>
  <si>
    <t>19LEP001423/9901</t>
  </si>
  <si>
    <t>2.4.- Si como resultado de la licitación existe un remanente por incumplimiento a los requisitos previstos en las bases de licitación, la Dirección General de Comercio Exterior llevará a cabo una segunda licitación en los mismos términos que la primera, para lo cual, dicha autoridad emitirá y publicará la convocatoria y bases correspondientes en términos de la Ley de Comercio Exterior y su Reglamento.</t>
  </si>
  <si>
    <t>LICITACIÓN ENERO 2019</t>
  </si>
  <si>
    <t>3) Periodo del Subcupo</t>
  </si>
  <si>
    <t>4) Monto Total del Subcupo</t>
  </si>
  <si>
    <t>PRIMERA LICITACIÓN</t>
  </si>
  <si>
    <t>SEGUNDA LICITACIÓN</t>
  </si>
  <si>
    <t>01-abril al 31-diciembre de 2019</t>
  </si>
  <si>
    <t>RESUMEN POR LICITACIÓN</t>
  </si>
  <si>
    <r>
      <t xml:space="preserve">4) Monto Total del Subcupo: 
Primera Licitación: </t>
    </r>
    <r>
      <rPr>
        <sz val="11"/>
        <rFont val="Arial"/>
        <family val="2"/>
      </rPr>
      <t>Se licita el monto total del cupo con base en el punto 1.1 del Acuerdo (26,700.000 KG)</t>
    </r>
    <r>
      <rPr>
        <b/>
        <sz val="11"/>
        <rFont val="Arial"/>
        <family val="2"/>
      </rPr>
      <t xml:space="preserve">
Segunda Licitación: </t>
    </r>
    <r>
      <rPr>
        <sz val="11"/>
        <rFont val="Arial"/>
        <family val="2"/>
      </rPr>
      <t>21,122,200 KG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que se obtiene del Monto no Adjudicado de la Primera Licitación con Base en el punto 2.4 del Acuerdo.</t>
    </r>
  </si>
  <si>
    <r>
      <t xml:space="preserve">3) Periodo del Subcupo: </t>
    </r>
    <r>
      <rPr>
        <sz val="11"/>
        <rFont val="Arial"/>
        <family val="2"/>
      </rPr>
      <t>Inicio de vigencia de la licitación hasta la vigencia del certificado.</t>
    </r>
    <r>
      <rPr>
        <b/>
        <sz val="11"/>
        <rFont val="Arial"/>
        <family val="2"/>
      </rPr>
      <t/>
    </r>
  </si>
  <si>
    <t>licitación abril 2019</t>
  </si>
  <si>
    <t>PERIODO REPORTADO: 01-ENERO DE 2019 AL 30-SEPTIEMBRE DE 2019</t>
  </si>
  <si>
    <t>INFORMACIÓN ACTUALIZADA AL 30/09/2019</t>
  </si>
  <si>
    <t>PERIODO REPORTADO: 01-ENERO AL 30-SEPTIEMBRE DE 2019</t>
  </si>
  <si>
    <t>PERIODO REPORTADO: 01-ENERO DE 2019 AL 31-SEPTIEMBRE DE 2019</t>
  </si>
  <si>
    <t>PERIODO REPORTADO: 01-ABRIL DE 2019 AL 30-SEPTIEMBRE DE 2019</t>
  </si>
  <si>
    <t>PERIODO REPORTADO: 01-ABRIL AL 30-SEPTIEMBRE DE 2019</t>
  </si>
  <si>
    <t>SECRETARIA DE ECONIMIA CON INFORMACION DE VUCEM Y OPERACIONES DE COMERCIO EXTERIOR (SAT)</t>
  </si>
  <si>
    <t>SECRETARÍA DE ECONOMÍA CON INFORMACIÓN DE VUCEM Y OPERACIONES DE COMERCIO EXTERIOR (SAT)</t>
  </si>
  <si>
    <t>FECHA DE PUBLICACIÓN: 30/10/2019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</si>
</sst>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1" fillId="6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6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7" fontId="1" fillId="0" borderId="0" xfId="0" applyNumberFormat="1" applyFont="1" applyAlignment="1">
      <alignment vertical="center"/>
    </xf>
    <xf numFmtId="49" fontId="8" fillId="8" borderId="1" xfId="1" applyNumberFormat="1" applyFont="1" applyFill="1" applyBorder="1" applyAlignment="1">
      <alignment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9"/>
  <sheetViews>
    <sheetView showGridLines="0" zoomScale="80" zoomScaleNormal="80" workbookViewId="0">
      <selection activeCell="A8" sqref="A8:D8"/>
    </sheetView>
  </sheetViews>
  <sheetFormatPr baseColWidth="10" defaultColWidth="11.42578125" defaultRowHeight="14.25" x14ac:dyDescent="0.25"/>
  <cols>
    <col min="1" max="1" width="32.42578125" style="1" bestFit="1" customWidth="1"/>
    <col min="2" max="2" width="34.7109375" style="1" customWidth="1"/>
    <col min="3" max="3" width="34.42578125" style="1" bestFit="1" customWidth="1"/>
    <col min="4" max="4" width="11.42578125" style="1" customWidth="1"/>
    <col min="5" max="8" width="11.42578125" style="1"/>
    <col min="9" max="9" width="18" style="1" customWidth="1"/>
    <col min="10" max="16384" width="11.42578125" style="1"/>
  </cols>
  <sheetData>
    <row r="1" spans="1:9" x14ac:dyDescent="0.25">
      <c r="A1" s="82" t="s">
        <v>9</v>
      </c>
      <c r="B1" s="82"/>
      <c r="C1" s="82"/>
      <c r="D1" s="82"/>
    </row>
    <row r="2" spans="1:9" x14ac:dyDescent="0.25">
      <c r="A2" s="82" t="s">
        <v>69</v>
      </c>
      <c r="B2" s="82"/>
      <c r="C2" s="82"/>
      <c r="D2" s="82"/>
    </row>
    <row r="3" spans="1:9" x14ac:dyDescent="0.25">
      <c r="A3" s="82" t="s">
        <v>72</v>
      </c>
      <c r="B3" s="82"/>
      <c r="C3" s="82"/>
      <c r="D3" s="82"/>
      <c r="I3" s="1" t="s">
        <v>70</v>
      </c>
    </row>
    <row r="4" spans="1:9" x14ac:dyDescent="0.25">
      <c r="A4" s="82" t="s">
        <v>5</v>
      </c>
      <c r="B4" s="82"/>
      <c r="C4" s="82"/>
      <c r="D4" s="82"/>
      <c r="I4" s="1" t="s">
        <v>71</v>
      </c>
    </row>
    <row r="5" spans="1:9" x14ac:dyDescent="0.25">
      <c r="A5" s="82" t="s">
        <v>19</v>
      </c>
      <c r="B5" s="82"/>
      <c r="C5" s="82"/>
      <c r="D5" s="82"/>
    </row>
    <row r="6" spans="1:9" x14ac:dyDescent="0.25">
      <c r="A6" s="82" t="s">
        <v>147</v>
      </c>
      <c r="B6" s="82"/>
      <c r="C6" s="82"/>
      <c r="D6" s="82"/>
    </row>
    <row r="7" spans="1:9" x14ac:dyDescent="0.25">
      <c r="A7" s="82" t="s">
        <v>154</v>
      </c>
      <c r="B7" s="82"/>
      <c r="C7" s="82"/>
      <c r="D7" s="82"/>
    </row>
    <row r="8" spans="1:9" x14ac:dyDescent="0.25">
      <c r="A8" s="82" t="s">
        <v>60</v>
      </c>
      <c r="B8" s="82"/>
      <c r="C8" s="82"/>
      <c r="D8" s="82"/>
    </row>
    <row r="9" spans="1:9" x14ac:dyDescent="0.25">
      <c r="A9" s="82" t="s">
        <v>146</v>
      </c>
      <c r="B9" s="82"/>
      <c r="C9" s="82"/>
      <c r="D9" s="82"/>
    </row>
    <row r="10" spans="1:9" ht="14.25" customHeight="1" x14ac:dyDescent="0.25">
      <c r="A10" s="73" t="s">
        <v>152</v>
      </c>
      <c r="B10" s="73"/>
      <c r="C10" s="73"/>
      <c r="D10" s="73"/>
      <c r="I10" s="1" t="s">
        <v>145</v>
      </c>
    </row>
    <row r="11" spans="1:9" x14ac:dyDescent="0.25">
      <c r="I11" s="63">
        <v>43556</v>
      </c>
    </row>
    <row r="12" spans="1:9" ht="15" x14ac:dyDescent="0.25">
      <c r="A12" s="78" t="s">
        <v>49</v>
      </c>
      <c r="B12" s="78"/>
      <c r="E12" s="1" t="s">
        <v>136</v>
      </c>
      <c r="I12" s="1" t="s">
        <v>135</v>
      </c>
    </row>
    <row r="13" spans="1:9" ht="15" x14ac:dyDescent="0.25">
      <c r="A13" s="36" t="s">
        <v>61</v>
      </c>
      <c r="B13" s="3" t="s">
        <v>67</v>
      </c>
      <c r="I13" s="58">
        <f>B14-B15</f>
        <v>17522200</v>
      </c>
    </row>
    <row r="14" spans="1:9" ht="15" x14ac:dyDescent="0.25">
      <c r="A14" s="36" t="s">
        <v>62</v>
      </c>
      <c r="B14" s="5">
        <v>26700000</v>
      </c>
    </row>
    <row r="15" spans="1:9" ht="15" x14ac:dyDescent="0.25">
      <c r="A15" s="36" t="s">
        <v>42</v>
      </c>
      <c r="B15" s="5">
        <f>SUM(B27:C27)</f>
        <v>9177800</v>
      </c>
      <c r="E15" s="58">
        <f>SUM(B15:C15)</f>
        <v>9177800</v>
      </c>
    </row>
    <row r="16" spans="1:9" ht="15" x14ac:dyDescent="0.25">
      <c r="A16" s="36" t="s">
        <v>41</v>
      </c>
      <c r="B16" s="5">
        <f>B14-B15</f>
        <v>17522200</v>
      </c>
    </row>
    <row r="17" spans="1:3" ht="15" x14ac:dyDescent="0.25">
      <c r="A17" s="36" t="s">
        <v>26</v>
      </c>
      <c r="B17" s="5">
        <f>SUM(B29:C29)</f>
        <v>335000</v>
      </c>
    </row>
    <row r="18" spans="1:3" ht="15" x14ac:dyDescent="0.25">
      <c r="A18" s="36" t="s">
        <v>27</v>
      </c>
      <c r="B18" s="5">
        <f>SUM(B30:C30)</f>
        <v>7836000</v>
      </c>
    </row>
    <row r="19" spans="1:3" ht="15" x14ac:dyDescent="0.25">
      <c r="A19" s="36" t="s">
        <v>28</v>
      </c>
      <c r="B19" s="5">
        <f>SUM(B31:C31)</f>
        <v>212975</v>
      </c>
    </row>
    <row r="20" spans="1:3" ht="15" x14ac:dyDescent="0.25">
      <c r="A20" s="36" t="s">
        <v>29</v>
      </c>
      <c r="B20" s="5">
        <f>B18-B19</f>
        <v>7623025</v>
      </c>
    </row>
    <row r="21" spans="1:3" ht="15" x14ac:dyDescent="0.25">
      <c r="A21" s="36" t="s">
        <v>30</v>
      </c>
      <c r="B21" s="5">
        <f>SUM(B33:C33)</f>
        <v>4000000</v>
      </c>
    </row>
    <row r="22" spans="1:3" ht="15" x14ac:dyDescent="0.25">
      <c r="A22" s="36" t="s">
        <v>31</v>
      </c>
      <c r="B22" s="13">
        <f>B19/B14</f>
        <v>7.9765917602996252E-3</v>
      </c>
    </row>
    <row r="24" spans="1:3" ht="20.100000000000001" customHeight="1" x14ac:dyDescent="0.25">
      <c r="A24" s="64" t="s">
        <v>142</v>
      </c>
      <c r="B24" s="65" t="s">
        <v>139</v>
      </c>
      <c r="C24" s="66" t="s">
        <v>140</v>
      </c>
    </row>
    <row r="25" spans="1:3" ht="15" x14ac:dyDescent="0.25">
      <c r="A25" s="67" t="s">
        <v>137</v>
      </c>
      <c r="B25" s="3" t="s">
        <v>67</v>
      </c>
      <c r="C25" s="3" t="s">
        <v>141</v>
      </c>
    </row>
    <row r="26" spans="1:3" ht="15" x14ac:dyDescent="0.25">
      <c r="A26" s="68" t="s">
        <v>138</v>
      </c>
      <c r="B26" s="4">
        <v>26700000</v>
      </c>
      <c r="C26" s="72">
        <f>B28</f>
        <v>21122200</v>
      </c>
    </row>
    <row r="27" spans="1:3" ht="15" x14ac:dyDescent="0.25">
      <c r="A27" s="69" t="s">
        <v>42</v>
      </c>
      <c r="B27" s="4">
        <f>BENEFICIARIOS_L1!C18</f>
        <v>5577800</v>
      </c>
      <c r="C27" s="4">
        <f>BENEFICIARIOS_L2!C17</f>
        <v>3600000</v>
      </c>
    </row>
    <row r="28" spans="1:3" ht="15" x14ac:dyDescent="0.25">
      <c r="A28" s="69" t="s">
        <v>41</v>
      </c>
      <c r="B28" s="72">
        <f>B26-B27</f>
        <v>21122200</v>
      </c>
      <c r="C28" s="4">
        <f>C26-C27</f>
        <v>17522200</v>
      </c>
    </row>
    <row r="29" spans="1:3" ht="15" x14ac:dyDescent="0.25">
      <c r="A29" s="68" t="s">
        <v>26</v>
      </c>
      <c r="B29" s="4">
        <f>BENEFICIARIOS_L1!D18</f>
        <v>335000</v>
      </c>
      <c r="C29" s="4">
        <f>BENEFICIARIOS_L2!D17</f>
        <v>0</v>
      </c>
    </row>
    <row r="30" spans="1:3" ht="15" x14ac:dyDescent="0.25">
      <c r="A30" s="69" t="s">
        <v>27</v>
      </c>
      <c r="B30" s="4">
        <f>BENEFICIARIOS_L1!F18</f>
        <v>4336000</v>
      </c>
      <c r="C30" s="4">
        <f>BENEFICIARIOS_L2!F17</f>
        <v>3500000</v>
      </c>
    </row>
    <row r="31" spans="1:3" ht="15" x14ac:dyDescent="0.25">
      <c r="A31" s="69" t="s">
        <v>28</v>
      </c>
      <c r="B31" s="4">
        <f>BENEFICIARIOS_L1!I18</f>
        <v>212975</v>
      </c>
      <c r="C31" s="4">
        <f>BENEFICIARIOS_L2!I17</f>
        <v>0</v>
      </c>
    </row>
    <row r="32" spans="1:3" ht="15" x14ac:dyDescent="0.25">
      <c r="A32" s="69" t="s">
        <v>29</v>
      </c>
      <c r="B32" s="4">
        <f>B30-B31</f>
        <v>4123025</v>
      </c>
      <c r="C32" s="4">
        <f>C30-C31</f>
        <v>3500000</v>
      </c>
    </row>
    <row r="33" spans="1:4" ht="15" x14ac:dyDescent="0.25">
      <c r="A33" s="68" t="s">
        <v>30</v>
      </c>
      <c r="B33" s="4">
        <f>BENEFICIARIOS_L1!G18</f>
        <v>4000000</v>
      </c>
      <c r="C33" s="4">
        <f>BENEFICIARIOS_L2!G17</f>
        <v>0</v>
      </c>
    </row>
    <row r="34" spans="1:4" ht="15" x14ac:dyDescent="0.25">
      <c r="A34" s="70" t="s">
        <v>31</v>
      </c>
      <c r="B34" s="71">
        <f>B31/B26</f>
        <v>7.9765917602996252E-3</v>
      </c>
      <c r="C34" s="71">
        <f>C31/C26</f>
        <v>0</v>
      </c>
    </row>
    <row r="36" spans="1:4" ht="15" x14ac:dyDescent="0.25">
      <c r="A36" s="79" t="s">
        <v>11</v>
      </c>
      <c r="B36" s="79"/>
      <c r="C36" s="79"/>
      <c r="D36" s="79"/>
    </row>
    <row r="37" spans="1:4" ht="24.75" customHeight="1" x14ac:dyDescent="0.25">
      <c r="A37" s="80" t="s">
        <v>63</v>
      </c>
      <c r="B37" s="80"/>
      <c r="C37" s="80"/>
      <c r="D37" s="80"/>
    </row>
    <row r="38" spans="1:4" ht="21" customHeight="1" x14ac:dyDescent="0.25">
      <c r="A38" s="80" t="s">
        <v>64</v>
      </c>
      <c r="B38" s="80"/>
      <c r="C38" s="80"/>
      <c r="D38" s="80"/>
    </row>
    <row r="39" spans="1:4" ht="30.75" customHeight="1" x14ac:dyDescent="0.25">
      <c r="A39" s="80" t="s">
        <v>65</v>
      </c>
      <c r="B39" s="80"/>
      <c r="C39" s="80"/>
      <c r="D39" s="80"/>
    </row>
    <row r="40" spans="1:4" ht="20.100000000000001" customHeight="1" x14ac:dyDescent="0.25">
      <c r="A40" s="81" t="s">
        <v>144</v>
      </c>
      <c r="B40" s="81"/>
      <c r="C40" s="81"/>
      <c r="D40" s="81"/>
    </row>
    <row r="41" spans="1:4" ht="73.5" customHeight="1" x14ac:dyDescent="0.25">
      <c r="A41" s="81" t="s">
        <v>143</v>
      </c>
      <c r="B41" s="81"/>
      <c r="C41" s="81"/>
      <c r="D41" s="81"/>
    </row>
    <row r="42" spans="1:4" ht="39" customHeight="1" x14ac:dyDescent="0.25">
      <c r="A42" s="74" t="s">
        <v>43</v>
      </c>
      <c r="B42" s="74"/>
      <c r="C42" s="74"/>
      <c r="D42" s="74"/>
    </row>
    <row r="43" spans="1:4" ht="37.5" customHeight="1" x14ac:dyDescent="0.25">
      <c r="A43" s="76" t="s">
        <v>44</v>
      </c>
      <c r="B43" s="76"/>
      <c r="C43" s="76"/>
      <c r="D43" s="76"/>
    </row>
    <row r="44" spans="1:4" ht="45.75" customHeight="1" x14ac:dyDescent="0.25">
      <c r="A44" s="77" t="s">
        <v>104</v>
      </c>
      <c r="B44" s="77"/>
      <c r="C44" s="77"/>
      <c r="D44" s="77"/>
    </row>
    <row r="45" spans="1:4" ht="45" customHeight="1" x14ac:dyDescent="0.25">
      <c r="A45" s="77" t="s">
        <v>32</v>
      </c>
      <c r="B45" s="77"/>
      <c r="C45" s="77"/>
      <c r="D45" s="77"/>
    </row>
    <row r="46" spans="1:4" ht="45" customHeight="1" x14ac:dyDescent="0.25">
      <c r="A46" s="77" t="s">
        <v>33</v>
      </c>
      <c r="B46" s="77"/>
      <c r="C46" s="77"/>
      <c r="D46" s="77"/>
    </row>
    <row r="47" spans="1:4" ht="51" customHeight="1" x14ac:dyDescent="0.25">
      <c r="A47" s="77" t="s">
        <v>34</v>
      </c>
      <c r="B47" s="77"/>
      <c r="C47" s="77"/>
      <c r="D47" s="77"/>
    </row>
    <row r="48" spans="1:4" ht="30" customHeight="1" x14ac:dyDescent="0.25">
      <c r="A48" s="75" t="s">
        <v>35</v>
      </c>
      <c r="B48" s="75"/>
      <c r="C48" s="75"/>
      <c r="D48" s="75"/>
    </row>
    <row r="49" spans="1:4" ht="30" customHeight="1" x14ac:dyDescent="0.25">
      <c r="A49" s="75" t="s">
        <v>36</v>
      </c>
      <c r="B49" s="75"/>
      <c r="C49" s="75"/>
      <c r="D49" s="75"/>
    </row>
  </sheetData>
  <mergeCells count="25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A10:D10"/>
    <mergeCell ref="A42:D42"/>
    <mergeCell ref="A49:D49"/>
    <mergeCell ref="A43:D43"/>
    <mergeCell ref="A45:D45"/>
    <mergeCell ref="A46:D46"/>
    <mergeCell ref="A47:D47"/>
    <mergeCell ref="A48:D48"/>
    <mergeCell ref="A44:D44"/>
    <mergeCell ref="A12:B12"/>
    <mergeCell ref="A36:D36"/>
    <mergeCell ref="A38:D38"/>
    <mergeCell ref="A39:D39"/>
    <mergeCell ref="A37:D37"/>
    <mergeCell ref="A41:D41"/>
    <mergeCell ref="A40:D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6"/>
  <sheetViews>
    <sheetView showGridLines="0" topLeftCell="A4" zoomScale="80" zoomScaleNormal="80" workbookViewId="0">
      <selection activeCell="A9" sqref="A9:E9"/>
    </sheetView>
  </sheetViews>
  <sheetFormatPr baseColWidth="10" defaultRowHeight="14.25" x14ac:dyDescent="0.25"/>
  <cols>
    <col min="1" max="1" width="89.85546875" style="1" bestFit="1" customWidth="1"/>
    <col min="2" max="2" width="7.7109375" style="1" customWidth="1"/>
    <col min="3" max="3" width="14.42578125" style="2" customWidth="1"/>
    <col min="4" max="4" width="20.7109375" style="2" customWidth="1"/>
    <col min="5" max="5" width="21.85546875" style="2" customWidth="1"/>
    <col min="6" max="6" width="14" style="2" customWidth="1"/>
    <col min="7" max="7" width="13.85546875" style="2" customWidth="1"/>
    <col min="8" max="8" width="15" style="1" customWidth="1"/>
    <col min="9" max="9" width="12.7109375" style="1" customWidth="1"/>
    <col min="10" max="10" width="12.42578125" style="1" bestFit="1" customWidth="1"/>
    <col min="11" max="16384" width="11.42578125" style="1"/>
  </cols>
  <sheetData>
    <row r="1" spans="1:10" x14ac:dyDescent="0.25">
      <c r="A1" s="83" t="s">
        <v>4</v>
      </c>
      <c r="B1" s="83"/>
      <c r="C1" s="83"/>
      <c r="D1" s="83"/>
      <c r="E1" s="83"/>
    </row>
    <row r="2" spans="1:10" x14ac:dyDescent="0.25">
      <c r="A2" s="83" t="s">
        <v>69</v>
      </c>
      <c r="B2" s="83"/>
      <c r="C2" s="83"/>
      <c r="D2" s="83"/>
      <c r="E2" s="83"/>
    </row>
    <row r="3" spans="1:10" x14ac:dyDescent="0.25">
      <c r="A3" s="83" t="s">
        <v>72</v>
      </c>
      <c r="B3" s="83"/>
      <c r="C3" s="83"/>
      <c r="D3" s="83"/>
      <c r="E3" s="83"/>
    </row>
    <row r="4" spans="1:10" x14ac:dyDescent="0.25">
      <c r="A4" s="83" t="s">
        <v>5</v>
      </c>
      <c r="B4" s="83"/>
      <c r="C4" s="83"/>
      <c r="D4" s="83"/>
      <c r="E4" s="83"/>
    </row>
    <row r="5" spans="1:10" x14ac:dyDescent="0.25">
      <c r="A5" s="83" t="s">
        <v>19</v>
      </c>
      <c r="B5" s="83"/>
      <c r="C5" s="83"/>
      <c r="D5" s="83"/>
      <c r="E5" s="83"/>
    </row>
    <row r="6" spans="1:10" x14ac:dyDescent="0.25">
      <c r="A6" s="62" t="s">
        <v>139</v>
      </c>
      <c r="B6" s="62"/>
      <c r="C6" s="62"/>
      <c r="D6" s="62"/>
      <c r="E6" s="62"/>
    </row>
    <row r="7" spans="1:10" x14ac:dyDescent="0.25">
      <c r="A7" s="83" t="s">
        <v>147</v>
      </c>
      <c r="B7" s="83"/>
      <c r="C7" s="83"/>
      <c r="D7" s="83"/>
      <c r="E7" s="83"/>
    </row>
    <row r="8" spans="1:10" x14ac:dyDescent="0.25">
      <c r="A8" s="83" t="s">
        <v>154</v>
      </c>
      <c r="B8" s="83"/>
      <c r="C8" s="83"/>
      <c r="D8" s="83"/>
      <c r="E8" s="83"/>
    </row>
    <row r="9" spans="1:10" x14ac:dyDescent="0.25">
      <c r="A9" s="83" t="s">
        <v>60</v>
      </c>
      <c r="B9" s="83"/>
      <c r="C9" s="83"/>
      <c r="D9" s="83"/>
      <c r="E9" s="83"/>
    </row>
    <row r="10" spans="1:10" x14ac:dyDescent="0.25">
      <c r="A10" s="83" t="s">
        <v>148</v>
      </c>
      <c r="B10" s="83"/>
      <c r="C10" s="83"/>
      <c r="D10" s="83"/>
      <c r="E10" s="83"/>
    </row>
    <row r="11" spans="1:10" x14ac:dyDescent="0.25">
      <c r="A11" s="83" t="s">
        <v>153</v>
      </c>
      <c r="B11" s="83"/>
      <c r="C11" s="83"/>
      <c r="D11" s="83"/>
      <c r="E11" s="83"/>
    </row>
    <row r="13" spans="1:10" s="2" customFormat="1" ht="60" x14ac:dyDescent="0.25">
      <c r="A13" s="47" t="s">
        <v>0</v>
      </c>
      <c r="B13" s="44" t="s">
        <v>66</v>
      </c>
      <c r="C13" s="48" t="s">
        <v>52</v>
      </c>
      <c r="D13" s="48" t="s">
        <v>110</v>
      </c>
      <c r="E13" s="48" t="s">
        <v>111</v>
      </c>
      <c r="F13" s="48" t="s">
        <v>53</v>
      </c>
      <c r="G13" s="48" t="s">
        <v>54</v>
      </c>
      <c r="H13" s="49" t="s">
        <v>57</v>
      </c>
      <c r="I13" s="50" t="s">
        <v>37</v>
      </c>
      <c r="J13" s="50" t="s">
        <v>38</v>
      </c>
    </row>
    <row r="14" spans="1:10" x14ac:dyDescent="0.25">
      <c r="A14" s="40" t="s">
        <v>103</v>
      </c>
      <c r="B14" s="11"/>
      <c r="C14" s="37">
        <f>SUMIF(EXPEDICIONES_L1!$A:$A,BENEFICIARIOS_L1!A14,EXPEDICIONES_L1!$C:$C)</f>
        <v>0</v>
      </c>
      <c r="D14" s="37">
        <f>SUMIF(TRANSFERENCIAS_L1!$A:$A,BENEFICIARIOS_L1!A14,TRANSFERENCIAS_L1!$F:$F)</f>
        <v>0</v>
      </c>
      <c r="E14" s="37">
        <f>SUMIF(TRANSFERENCIAS_L1!$B:$B,BENEFICIARIOS_L1!A14,TRANSFERENCIAS_L1!$F:$F)</f>
        <v>300000</v>
      </c>
      <c r="F14" s="37">
        <f>SUMIF(EXPEDICIONES_L1!$A:$A,BENEFICIARIOS_L1!A14,EXPEDICIONES_L1!$G:$G)+SUMIF(TRANSFERENCIAS_L1!$B:$B,BENEFICIARIOS_L1!A14,TRANSFERENCIAS_L1!$J:$J)</f>
        <v>300000</v>
      </c>
      <c r="G14" s="37">
        <f>SUMIF(EXPEDICIONES_L1!$A:$A,BENEFICIARIOS_L1!A14,EXPEDICIONES_L1!$K:$K)+SUMIF(TRANSFERENCIAS_L1!$A:$A,BENEFICIARIOS_L1!A14,TRANSFERENCIAS_L1!$N:$N)</f>
        <v>0</v>
      </c>
      <c r="H14" s="4">
        <f>C14-D14+E14-F14+G14</f>
        <v>0</v>
      </c>
      <c r="I14" s="4">
        <f>SUMIF(EXPEDICIONES_L1!$A:$A,BENEFICIARIOS_L1!A14,EXPEDICIONES_L1!$I:$I)+SUMIF(TRANSFERENCIAS_L1!$B:$B,BENEFICIARIOS_L1!A14,TRANSFERENCIAS_L1!$L:$L)</f>
        <v>183175</v>
      </c>
      <c r="J14" s="4">
        <f t="shared" ref="J14" si="0">F14-G14-I14</f>
        <v>116825</v>
      </c>
    </row>
    <row r="15" spans="1:10" x14ac:dyDescent="0.25">
      <c r="A15" s="40" t="s">
        <v>76</v>
      </c>
      <c r="B15" s="11" t="s">
        <v>73</v>
      </c>
      <c r="C15" s="37">
        <f>SUMIF(EXPEDICIONES_L1!$A:$A,BENEFICIARIOS_L1!A15,EXPEDICIONES_L1!$C:$C)</f>
        <v>5000000</v>
      </c>
      <c r="D15" s="37">
        <f>SUMIF(TRANSFERENCIAS_L1!$A:$A,BENEFICIARIOS_L1!A15,TRANSFERENCIAS_L1!$F:$F)</f>
        <v>300000</v>
      </c>
      <c r="E15" s="37">
        <f>SUMIF(TRANSFERENCIAS_L1!$B:$B,BENEFICIARIOS_L1!A15,TRANSFERENCIAS_L1!$F:$F)</f>
        <v>0</v>
      </c>
      <c r="F15" s="37">
        <f>SUMIF(EXPEDICIONES_L1!$A:$A,BENEFICIARIOS_L1!A15,EXPEDICIONES_L1!$G:$G)+SUMIF(TRANSFERENCIAS_L1!$B:$B,BENEFICIARIOS_L1!A15,TRANSFERENCIAS_L1!$J:$J)</f>
        <v>4001000</v>
      </c>
      <c r="G15" s="37">
        <f>SUMIF(EXPEDICIONES_L1!$A:$A,BENEFICIARIOS_L1!A15,EXPEDICIONES_L1!$K:$K)+SUMIF(TRANSFERENCIAS_L1!$A:$A,BENEFICIARIOS_L1!A15,TRANSFERENCIAS_L1!$N:$N)</f>
        <v>4000000</v>
      </c>
      <c r="H15" s="4">
        <f>C15-D15+E15-F15+G15</f>
        <v>4699000</v>
      </c>
      <c r="I15" s="4">
        <f>SUMIF(EXPEDICIONES_L1!$A:$A,BENEFICIARIOS_L1!A15,EXPEDICIONES_L1!$I:$I)+SUMIF(TRANSFERENCIAS_L1!$B:$B,BENEFICIARIOS_L1!A15,TRANSFERENCIAS_L1!$L:$L)</f>
        <v>0</v>
      </c>
      <c r="J15" s="4">
        <f t="shared" ref="J15" si="1">F15-G15-I15</f>
        <v>1000</v>
      </c>
    </row>
    <row r="16" spans="1:10" x14ac:dyDescent="0.25">
      <c r="A16" s="46" t="s">
        <v>85</v>
      </c>
      <c r="B16" s="11"/>
      <c r="C16" s="37">
        <f>SUMIF(EXPEDICIONES_L1!A:A,BENEFICIARIOS_L1!A16,EXPEDICIONES_L1!C:C)</f>
        <v>0</v>
      </c>
      <c r="D16" s="37">
        <f>SUMIF(TRANSFERENCIAS_L1!$A:$A,BENEFICIARIOS_L1!A16,TRANSFERENCIAS_L1!$F:$F)</f>
        <v>0</v>
      </c>
      <c r="E16" s="37">
        <f>SUMIF(TRANSFERENCIAS_L1!$B:$B,BENEFICIARIOS_L1!A16,TRANSFERENCIAS_L1!$F:$F)</f>
        <v>35000</v>
      </c>
      <c r="F16" s="37">
        <f>SUMIF(EXPEDICIONES_L1!$A:$A,BENEFICIARIOS_L1!A16,EXPEDICIONES_L1!$G:$G)+SUMIF(TRANSFERENCIAS_L1!$B:$B,BENEFICIARIOS_L1!A16,TRANSFERENCIAS_L1!$J:$J)</f>
        <v>35000</v>
      </c>
      <c r="G16" s="37">
        <f>SUMIF(EXPEDICIONES_L1!$A:$A,BENEFICIARIOS_L1!A16,EXPEDICIONES_L1!$K:$K)+SUMIF(TRANSFERENCIAS_L1!$A:$A,BENEFICIARIOS_L1!A16,TRANSFERENCIAS_L1!$N:$N)</f>
        <v>0</v>
      </c>
      <c r="H16" s="4">
        <f>C16-D16+E16-F16+G16</f>
        <v>0</v>
      </c>
      <c r="I16" s="4">
        <f>SUMIF(EXPEDICIONES_L1!$A:$A,BENEFICIARIOS_L1!A16,EXPEDICIONES_L1!$I:$I)+SUMIF(TRANSFERENCIAS_L1!$B:$B,BENEFICIARIOS_L1!A16,TRANSFERENCIAS_L1!$L:$L)</f>
        <v>29800</v>
      </c>
      <c r="J16" s="4">
        <f t="shared" ref="J16" si="2">F16-G16-I16</f>
        <v>5200</v>
      </c>
    </row>
    <row r="17" spans="1:10" x14ac:dyDescent="0.25">
      <c r="A17" s="11" t="s">
        <v>74</v>
      </c>
      <c r="B17" s="11" t="s">
        <v>75</v>
      </c>
      <c r="C17" s="37">
        <f>SUMIF(EXPEDICIONES_L1!A:A,BENEFICIARIOS_L1!A17,EXPEDICIONES_L1!C:C)</f>
        <v>577800</v>
      </c>
      <c r="D17" s="37">
        <f>SUMIF(TRANSFERENCIAS_L1!$A:$A,BENEFICIARIOS_L1!A17,TRANSFERENCIAS_L1!$F:$F)</f>
        <v>35000</v>
      </c>
      <c r="E17" s="37">
        <f>SUMIF(TRANSFERENCIAS_L1!$B:$B,BENEFICIARIOS_L1!A17,TRANSFERENCIAS_L1!$F:$F)</f>
        <v>0</v>
      </c>
      <c r="F17" s="37">
        <f>SUMIF(EXPEDICIONES_L1!$A:$A,BENEFICIARIOS_L1!A17,EXPEDICIONES_L1!$G:$G)+SUMIF(TRANSFERENCIAS_L1!$B:$B,BENEFICIARIOS_L1!A17,TRANSFERENCIAS_L1!$J:$J)</f>
        <v>0</v>
      </c>
      <c r="G17" s="37">
        <f>SUMIF(EXPEDICIONES_L1!$A:$A,BENEFICIARIOS_L1!A17,EXPEDICIONES_L1!$K:$K)+SUMIF(TRANSFERENCIAS_L1!$A:$A,BENEFICIARIOS_L1!A17,TRANSFERENCIAS_L1!$N:$N)</f>
        <v>0</v>
      </c>
      <c r="H17" s="4">
        <f>C17-D17+E17-F17+G17</f>
        <v>542800</v>
      </c>
      <c r="I17" s="4">
        <f>SUMIF(EXPEDICIONES_L1!$A:$A,BENEFICIARIOS_L1!A17,EXPEDICIONES_L1!$I:$I)+SUMIF(TRANSFERENCIAS_L1!$B:$B,BENEFICIARIOS_L1!A17,TRANSFERENCIAS_L1!$L:$L)</f>
        <v>0</v>
      </c>
      <c r="J17" s="4">
        <f t="shared" ref="J17" si="3">F17-G17-I17</f>
        <v>0</v>
      </c>
    </row>
    <row r="18" spans="1:10" ht="15" x14ac:dyDescent="0.25">
      <c r="A18" s="60" t="s">
        <v>112</v>
      </c>
      <c r="B18" s="14"/>
      <c r="C18" s="38">
        <f>SUM(C14:C17)</f>
        <v>5577800</v>
      </c>
      <c r="D18" s="38">
        <f>SUM(D14:D17)</f>
        <v>335000</v>
      </c>
      <c r="E18" s="38">
        <f t="shared" ref="E18:J18" si="4">SUM(E14:E17)</f>
        <v>335000</v>
      </c>
      <c r="F18" s="38">
        <f t="shared" si="4"/>
        <v>4336000</v>
      </c>
      <c r="G18" s="38">
        <f t="shared" si="4"/>
        <v>4000000</v>
      </c>
      <c r="H18" s="38">
        <f t="shared" si="4"/>
        <v>5241800</v>
      </c>
      <c r="I18" s="38">
        <f t="shared" si="4"/>
        <v>212975</v>
      </c>
      <c r="J18" s="38">
        <f t="shared" si="4"/>
        <v>123025</v>
      </c>
    </row>
    <row r="20" spans="1:10" ht="29.25" x14ac:dyDescent="0.25">
      <c r="A20" s="17" t="s">
        <v>55</v>
      </c>
      <c r="B20" s="17"/>
      <c r="C20" s="1"/>
      <c r="D20" s="1"/>
      <c r="E20" s="1"/>
    </row>
    <row r="21" spans="1:10" ht="45" x14ac:dyDescent="0.25">
      <c r="A21" s="17" t="s">
        <v>39</v>
      </c>
      <c r="B21" s="17"/>
      <c r="C21" s="17"/>
      <c r="D21" s="17"/>
      <c r="E21" s="17"/>
    </row>
    <row r="22" spans="1:10" ht="43.5" x14ac:dyDescent="0.25">
      <c r="A22" s="17" t="s">
        <v>40</v>
      </c>
      <c r="B22" s="17"/>
      <c r="C22" s="17"/>
      <c r="D22" s="17"/>
      <c r="E22" s="17"/>
    </row>
    <row r="23" spans="1:10" ht="29.25" x14ac:dyDescent="0.25">
      <c r="A23" s="17" t="s">
        <v>56</v>
      </c>
      <c r="B23" s="17"/>
      <c r="C23" s="17"/>
      <c r="D23" s="17"/>
      <c r="E23" s="17"/>
    </row>
    <row r="24" spans="1:10" ht="44.25" x14ac:dyDescent="0.25">
      <c r="A24" s="17" t="s">
        <v>58</v>
      </c>
      <c r="B24" s="17"/>
      <c r="C24" s="17"/>
      <c r="D24" s="17"/>
      <c r="E24" s="17"/>
    </row>
    <row r="25" spans="1:10" ht="43.5" x14ac:dyDescent="0.25">
      <c r="A25" s="18" t="s">
        <v>47</v>
      </c>
      <c r="B25" s="18"/>
      <c r="C25" s="18"/>
      <c r="D25" s="18"/>
      <c r="E25" s="18"/>
    </row>
    <row r="26" spans="1:10" ht="29.25" x14ac:dyDescent="0.25">
      <c r="A26" s="18" t="s">
        <v>48</v>
      </c>
      <c r="B26" s="18"/>
      <c r="C26" s="18"/>
      <c r="D26" s="18"/>
      <c r="E26" s="18"/>
    </row>
  </sheetData>
  <mergeCells count="10">
    <mergeCell ref="A1:E1"/>
    <mergeCell ref="A2:E2"/>
    <mergeCell ref="A3:E3"/>
    <mergeCell ref="A4:E4"/>
    <mergeCell ref="A5:E5"/>
    <mergeCell ref="A11:E11"/>
    <mergeCell ref="A7:E7"/>
    <mergeCell ref="A8:E8"/>
    <mergeCell ref="A9:E9"/>
    <mergeCell ref="A10:E10"/>
  </mergeCells>
  <conditionalFormatting sqref="J15:J17">
    <cfRule type="cellIs" dxfId="3" priority="4" operator="greaterThan">
      <formula>$F15</formula>
    </cfRule>
  </conditionalFormatting>
  <conditionalFormatting sqref="I14:J14 I15:I17">
    <cfRule type="cellIs" dxfId="2" priority="1" operator="greaterThan">
      <formula>$F14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2"/>
  <sheetViews>
    <sheetView showGridLines="0" zoomScale="80" zoomScaleNormal="80" workbookViewId="0">
      <selection activeCell="A9" sqref="A9:E9"/>
    </sheetView>
  </sheetViews>
  <sheetFormatPr baseColWidth="10" defaultColWidth="11.42578125" defaultRowHeight="14.25" x14ac:dyDescent="0.25"/>
  <cols>
    <col min="1" max="1" width="89.85546875" style="1" bestFit="1" customWidth="1"/>
    <col min="2" max="2" width="14.28515625" style="1" customWidth="1"/>
    <col min="3" max="3" width="20.42578125" style="1" customWidth="1"/>
    <col min="4" max="4" width="31.8554687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33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ht="14.25" customHeight="1" x14ac:dyDescent="0.25">
      <c r="A1" s="83" t="s">
        <v>4</v>
      </c>
      <c r="B1" s="83"/>
      <c r="C1" s="83"/>
      <c r="D1" s="83"/>
      <c r="E1" s="83"/>
    </row>
    <row r="2" spans="1:14" ht="14.25" customHeight="1" x14ac:dyDescent="0.25">
      <c r="A2" s="83" t="s">
        <v>69</v>
      </c>
      <c r="B2" s="83"/>
      <c r="C2" s="83"/>
      <c r="D2" s="83"/>
      <c r="E2" s="83"/>
    </row>
    <row r="3" spans="1:14" ht="14.25" customHeight="1" x14ac:dyDescent="0.25">
      <c r="A3" s="83" t="s">
        <v>72</v>
      </c>
      <c r="B3" s="83"/>
      <c r="C3" s="83"/>
      <c r="D3" s="83"/>
      <c r="E3" s="83"/>
    </row>
    <row r="4" spans="1:14" ht="14.25" customHeight="1" x14ac:dyDescent="0.25">
      <c r="A4" s="83" t="s">
        <v>5</v>
      </c>
      <c r="B4" s="83"/>
      <c r="C4" s="83"/>
      <c r="D4" s="83"/>
      <c r="E4" s="83"/>
    </row>
    <row r="5" spans="1:14" ht="14.25" customHeight="1" x14ac:dyDescent="0.25">
      <c r="A5" s="83" t="s">
        <v>19</v>
      </c>
      <c r="B5" s="83"/>
      <c r="C5" s="83"/>
      <c r="D5" s="83"/>
      <c r="E5" s="83"/>
    </row>
    <row r="6" spans="1:14" ht="14.25" customHeight="1" x14ac:dyDescent="0.25">
      <c r="A6" s="62" t="s">
        <v>139</v>
      </c>
      <c r="B6" s="62"/>
      <c r="C6" s="62"/>
      <c r="D6" s="62"/>
      <c r="E6" s="62"/>
    </row>
    <row r="7" spans="1:14" ht="14.25" customHeight="1" x14ac:dyDescent="0.25">
      <c r="A7" s="83" t="s">
        <v>147</v>
      </c>
      <c r="B7" s="83"/>
      <c r="C7" s="83"/>
      <c r="D7" s="83"/>
      <c r="E7" s="83"/>
    </row>
    <row r="8" spans="1:14" x14ac:dyDescent="0.25">
      <c r="A8" s="83" t="s">
        <v>154</v>
      </c>
      <c r="B8" s="83"/>
      <c r="C8" s="83"/>
      <c r="D8" s="83"/>
      <c r="E8" s="83"/>
    </row>
    <row r="9" spans="1:14" x14ac:dyDescent="0.25">
      <c r="A9" s="83" t="s">
        <v>60</v>
      </c>
      <c r="B9" s="83"/>
      <c r="C9" s="83"/>
      <c r="D9" s="83"/>
      <c r="E9" s="83"/>
    </row>
    <row r="10" spans="1:14" x14ac:dyDescent="0.25">
      <c r="A10" s="83" t="s">
        <v>149</v>
      </c>
      <c r="B10" s="83"/>
      <c r="C10" s="83"/>
      <c r="D10" s="83"/>
      <c r="E10" s="83"/>
    </row>
    <row r="11" spans="1:14" x14ac:dyDescent="0.25">
      <c r="A11" s="83" t="s">
        <v>153</v>
      </c>
      <c r="B11" s="83"/>
      <c r="C11" s="83"/>
      <c r="D11" s="83"/>
      <c r="E11" s="83"/>
      <c r="F11" s="2"/>
      <c r="G11" s="2"/>
      <c r="H11" s="1"/>
    </row>
    <row r="13" spans="1:14" ht="30" customHeight="1" x14ac:dyDescent="0.25">
      <c r="A13" s="28" t="s">
        <v>46</v>
      </c>
      <c r="B13" s="30"/>
      <c r="C13" s="29"/>
      <c r="D13" s="28" t="s">
        <v>20</v>
      </c>
      <c r="E13" s="30"/>
      <c r="F13" s="30"/>
      <c r="G13" s="30"/>
      <c r="H13" s="30"/>
      <c r="I13" s="31" t="s">
        <v>12</v>
      </c>
      <c r="J13" s="32"/>
      <c r="K13" s="33" t="s">
        <v>14</v>
      </c>
      <c r="L13" s="34"/>
      <c r="M13" s="34"/>
      <c r="N13" s="35"/>
    </row>
    <row r="14" spans="1:14" s="2" customFormat="1" ht="62.25" x14ac:dyDescent="0.25">
      <c r="A14" s="25" t="s">
        <v>0</v>
      </c>
      <c r="B14" s="44" t="s">
        <v>66</v>
      </c>
      <c r="C14" s="39" t="s">
        <v>24</v>
      </c>
      <c r="D14" s="25" t="s">
        <v>6</v>
      </c>
      <c r="E14" s="26" t="s">
        <v>25</v>
      </c>
      <c r="F14" s="26" t="s">
        <v>2</v>
      </c>
      <c r="G14" s="26" t="s">
        <v>50</v>
      </c>
      <c r="H14" s="26" t="s">
        <v>3</v>
      </c>
      <c r="I14" s="9" t="s">
        <v>17</v>
      </c>
      <c r="J14" s="9" t="s">
        <v>13</v>
      </c>
      <c r="K14" s="10" t="s">
        <v>51</v>
      </c>
      <c r="L14" s="10" t="s">
        <v>1</v>
      </c>
      <c r="M14" s="10" t="s">
        <v>18</v>
      </c>
      <c r="N14" s="10" t="s">
        <v>10</v>
      </c>
    </row>
    <row r="15" spans="1:14" s="43" customFormat="1" x14ac:dyDescent="0.25">
      <c r="A15" s="40" t="s">
        <v>76</v>
      </c>
      <c r="B15" s="40" t="s">
        <v>73</v>
      </c>
      <c r="C15" s="41">
        <v>5000000</v>
      </c>
      <c r="D15" s="42" t="s">
        <v>77</v>
      </c>
      <c r="E15" s="42" t="s">
        <v>78</v>
      </c>
      <c r="F15" s="42" t="s">
        <v>106</v>
      </c>
      <c r="G15" s="41"/>
      <c r="H15" s="42" t="s">
        <v>59</v>
      </c>
      <c r="I15" s="41"/>
      <c r="J15" s="41">
        <f>IFERROR(G15-I15,"")</f>
        <v>0</v>
      </c>
      <c r="K15" s="40"/>
      <c r="L15" s="40"/>
      <c r="M15" s="40"/>
      <c r="N15" s="40"/>
    </row>
    <row r="16" spans="1:14" s="43" customFormat="1" x14ac:dyDescent="0.25">
      <c r="A16" s="40" t="s">
        <v>76</v>
      </c>
      <c r="B16" s="40"/>
      <c r="C16" s="41"/>
      <c r="D16" s="42" t="s">
        <v>79</v>
      </c>
      <c r="E16" s="42" t="s">
        <v>80</v>
      </c>
      <c r="F16" s="42" t="s">
        <v>105</v>
      </c>
      <c r="G16" s="41">
        <v>4000000</v>
      </c>
      <c r="H16" s="42" t="s">
        <v>81</v>
      </c>
      <c r="I16" s="41"/>
      <c r="J16" s="41">
        <f>IFERROR(G16-I16,"")</f>
        <v>4000000</v>
      </c>
      <c r="K16" s="41">
        <v>4000000</v>
      </c>
      <c r="L16" s="40" t="s">
        <v>107</v>
      </c>
      <c r="M16" s="42" t="s">
        <v>108</v>
      </c>
      <c r="N16" s="42" t="s">
        <v>105</v>
      </c>
    </row>
    <row r="17" spans="1:14" s="43" customFormat="1" x14ac:dyDescent="0.25">
      <c r="A17" s="40" t="s">
        <v>76</v>
      </c>
      <c r="B17" s="40"/>
      <c r="C17" s="41"/>
      <c r="D17" s="42" t="s">
        <v>82</v>
      </c>
      <c r="E17" s="42" t="s">
        <v>83</v>
      </c>
      <c r="F17" s="42" t="s">
        <v>105</v>
      </c>
      <c r="G17" s="41">
        <v>1000</v>
      </c>
      <c r="H17" s="42" t="s">
        <v>84</v>
      </c>
      <c r="I17" s="41"/>
      <c r="J17" s="41">
        <f>IFERROR(G17-I17,"")</f>
        <v>1000</v>
      </c>
      <c r="K17" s="40"/>
      <c r="L17" s="40"/>
      <c r="M17" s="40"/>
      <c r="N17" s="40"/>
    </row>
    <row r="18" spans="1:14" s="43" customFormat="1" x14ac:dyDescent="0.25">
      <c r="A18" s="11" t="s">
        <v>74</v>
      </c>
      <c r="B18" s="11" t="s">
        <v>75</v>
      </c>
      <c r="C18" s="41">
        <v>577800</v>
      </c>
      <c r="D18" s="42"/>
      <c r="E18" s="42"/>
      <c r="F18" s="42"/>
      <c r="G18" s="41"/>
      <c r="H18" s="42"/>
      <c r="I18" s="41"/>
      <c r="J18" s="41">
        <f>IFERROR(G18-I18,"")</f>
        <v>0</v>
      </c>
      <c r="K18" s="40"/>
      <c r="L18" s="40"/>
      <c r="M18" s="40"/>
      <c r="N18" s="40"/>
    </row>
    <row r="19" spans="1:14" x14ac:dyDescent="0.25">
      <c r="A19" s="6"/>
      <c r="B19" s="6"/>
      <c r="C19" s="57">
        <f>SUM(C15:C18)</f>
        <v>5577800</v>
      </c>
      <c r="D19" s="7"/>
      <c r="E19" s="8"/>
      <c r="F19" s="15"/>
      <c r="G19" s="57">
        <f>SUM(G15:G18)</f>
        <v>4001000</v>
      </c>
      <c r="H19" s="8"/>
      <c r="I19" s="57">
        <f>SUM(I15:I18)</f>
        <v>0</v>
      </c>
      <c r="J19" s="7"/>
      <c r="K19" s="6"/>
      <c r="L19" s="6"/>
      <c r="M19" s="6"/>
      <c r="N19" s="6"/>
    </row>
    <row r="20" spans="1:14" ht="29.25" x14ac:dyDescent="0.25">
      <c r="A20" s="17" t="s">
        <v>68</v>
      </c>
      <c r="B20" s="17"/>
      <c r="C20" s="17"/>
      <c r="D20" s="17"/>
      <c r="E20" s="17"/>
      <c r="G20" s="57">
        <v>335000</v>
      </c>
    </row>
    <row r="21" spans="1:14" ht="30" x14ac:dyDescent="0.25">
      <c r="A21" s="19" t="s">
        <v>113</v>
      </c>
      <c r="B21" s="19"/>
      <c r="C21" s="20"/>
      <c r="D21" s="20"/>
      <c r="E21" s="20"/>
      <c r="G21" s="57">
        <f>SUM(G19:G20)</f>
        <v>4336000</v>
      </c>
    </row>
    <row r="22" spans="1:14" ht="15" x14ac:dyDescent="0.25">
      <c r="A22" s="17" t="s">
        <v>15</v>
      </c>
      <c r="B22" s="17"/>
      <c r="D22" s="1"/>
    </row>
  </sheetData>
  <autoFilter ref="A14:O18"/>
  <mergeCells count="10">
    <mergeCell ref="A11:E11"/>
    <mergeCell ref="A1:E1"/>
    <mergeCell ref="A2:E2"/>
    <mergeCell ref="A3:E3"/>
    <mergeCell ref="A4:E4"/>
    <mergeCell ref="A5:E5"/>
    <mergeCell ref="A7:E7"/>
    <mergeCell ref="A8:E8"/>
    <mergeCell ref="A9:E9"/>
    <mergeCell ref="A10:E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showGridLines="0" zoomScale="80" zoomScaleNormal="80" workbookViewId="0">
      <selection activeCell="A9" sqref="A9:D9"/>
    </sheetView>
  </sheetViews>
  <sheetFormatPr baseColWidth="10" defaultColWidth="11.42578125" defaultRowHeight="14.25" x14ac:dyDescent="0.25"/>
  <cols>
    <col min="1" max="1" width="62" style="1" customWidth="1"/>
    <col min="2" max="2" width="42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17" ht="14.25" customHeight="1" x14ac:dyDescent="0.25">
      <c r="A1" s="83" t="s">
        <v>4</v>
      </c>
      <c r="B1" s="83"/>
      <c r="C1" s="83"/>
      <c r="D1" s="83"/>
    </row>
    <row r="2" spans="1:17" ht="14.25" customHeight="1" x14ac:dyDescent="0.25">
      <c r="A2" s="83" t="s">
        <v>69</v>
      </c>
      <c r="B2" s="83"/>
      <c r="C2" s="83"/>
      <c r="D2" s="83"/>
    </row>
    <row r="3" spans="1:17" ht="14.25" customHeight="1" x14ac:dyDescent="0.25">
      <c r="A3" s="83" t="s">
        <v>72</v>
      </c>
      <c r="B3" s="83"/>
      <c r="C3" s="83"/>
      <c r="D3" s="83"/>
    </row>
    <row r="4" spans="1:17" ht="14.25" customHeight="1" x14ac:dyDescent="0.25">
      <c r="A4" s="83" t="s">
        <v>5</v>
      </c>
      <c r="B4" s="83"/>
      <c r="C4" s="83"/>
      <c r="D4" s="83"/>
    </row>
    <row r="5" spans="1:17" ht="14.25" customHeight="1" x14ac:dyDescent="0.25">
      <c r="A5" s="83" t="s">
        <v>19</v>
      </c>
      <c r="B5" s="83"/>
      <c r="C5" s="83"/>
      <c r="D5" s="83"/>
    </row>
    <row r="6" spans="1:17" ht="14.25" customHeight="1" x14ac:dyDescent="0.25">
      <c r="A6" s="62" t="s">
        <v>139</v>
      </c>
      <c r="B6" s="62"/>
      <c r="C6" s="62"/>
      <c r="D6" s="62"/>
    </row>
    <row r="7" spans="1:17" ht="14.25" customHeight="1" x14ac:dyDescent="0.25">
      <c r="A7" s="82" t="s">
        <v>147</v>
      </c>
      <c r="B7" s="82"/>
      <c r="C7" s="82"/>
      <c r="D7" s="82"/>
    </row>
    <row r="8" spans="1:17" ht="14.25" customHeight="1" x14ac:dyDescent="0.25">
      <c r="A8" s="82" t="s">
        <v>154</v>
      </c>
      <c r="B8" s="82"/>
      <c r="C8" s="82"/>
      <c r="D8" s="82"/>
    </row>
    <row r="9" spans="1:17" ht="14.25" customHeight="1" x14ac:dyDescent="0.25">
      <c r="A9" s="82" t="s">
        <v>60</v>
      </c>
      <c r="B9" s="82"/>
      <c r="C9" s="82"/>
      <c r="D9" s="82"/>
    </row>
    <row r="10" spans="1:17" ht="14.25" customHeight="1" x14ac:dyDescent="0.25">
      <c r="A10" s="82" t="s">
        <v>149</v>
      </c>
      <c r="B10" s="82"/>
      <c r="C10" s="82"/>
      <c r="D10" s="82"/>
    </row>
    <row r="11" spans="1:17" x14ac:dyDescent="0.25">
      <c r="A11" s="83" t="s">
        <v>153</v>
      </c>
      <c r="B11" s="83"/>
      <c r="C11" s="83"/>
      <c r="D11" s="83"/>
      <c r="E11" s="83"/>
      <c r="F11" s="2"/>
      <c r="G11" s="2"/>
    </row>
    <row r="13" spans="1:17" ht="30" customHeight="1" x14ac:dyDescent="0.25">
      <c r="A13" s="28" t="s">
        <v>46</v>
      </c>
      <c r="B13" s="29"/>
      <c r="C13" s="28" t="s">
        <v>45</v>
      </c>
      <c r="D13" s="30"/>
      <c r="E13" s="30"/>
      <c r="F13" s="29"/>
      <c r="G13" s="28" t="s">
        <v>20</v>
      </c>
      <c r="H13" s="30"/>
      <c r="I13" s="30"/>
      <c r="J13" s="30"/>
      <c r="K13" s="29"/>
      <c r="L13" s="31" t="s">
        <v>12</v>
      </c>
      <c r="M13" s="32"/>
      <c r="N13" s="33" t="s">
        <v>14</v>
      </c>
      <c r="O13" s="34"/>
      <c r="P13" s="34"/>
      <c r="Q13" s="35"/>
    </row>
    <row r="14" spans="1:17" s="2" customFormat="1" ht="32.25" x14ac:dyDescent="0.25">
      <c r="A14" s="12" t="s">
        <v>0</v>
      </c>
      <c r="B14" s="45" t="s">
        <v>21</v>
      </c>
      <c r="C14" s="12" t="s">
        <v>6</v>
      </c>
      <c r="D14" s="45" t="s">
        <v>16</v>
      </c>
      <c r="E14" s="45" t="s">
        <v>2</v>
      </c>
      <c r="F14" s="45" t="s">
        <v>22</v>
      </c>
      <c r="G14" s="12" t="s">
        <v>6</v>
      </c>
      <c r="H14" s="45" t="s">
        <v>16</v>
      </c>
      <c r="I14" s="45" t="s">
        <v>2</v>
      </c>
      <c r="J14" s="12" t="s">
        <v>7</v>
      </c>
      <c r="K14" s="12" t="s">
        <v>23</v>
      </c>
      <c r="L14" s="53" t="s">
        <v>17</v>
      </c>
      <c r="M14" s="53" t="s">
        <v>13</v>
      </c>
      <c r="N14" s="54" t="s">
        <v>8</v>
      </c>
      <c r="O14" s="54" t="s">
        <v>1</v>
      </c>
      <c r="P14" s="54" t="s">
        <v>18</v>
      </c>
      <c r="Q14" s="54" t="s">
        <v>10</v>
      </c>
    </row>
    <row r="15" spans="1:17" s="55" customFormat="1" ht="15" x14ac:dyDescent="0.25">
      <c r="A15" s="21" t="s">
        <v>76</v>
      </c>
      <c r="B15" s="56" t="s">
        <v>103</v>
      </c>
      <c r="C15" s="23" t="s">
        <v>86</v>
      </c>
      <c r="D15" s="23" t="s">
        <v>105</v>
      </c>
      <c r="E15" s="23" t="s">
        <v>90</v>
      </c>
      <c r="F15" s="22">
        <v>50000</v>
      </c>
      <c r="G15" s="24" t="s">
        <v>94</v>
      </c>
      <c r="H15" s="55" t="s">
        <v>109</v>
      </c>
      <c r="I15" s="24" t="s">
        <v>95</v>
      </c>
      <c r="J15" s="22">
        <v>60000</v>
      </c>
      <c r="K15" s="24" t="s">
        <v>98</v>
      </c>
      <c r="L15" s="22">
        <v>60000</v>
      </c>
      <c r="M15" s="22">
        <f>J15-L15</f>
        <v>0</v>
      </c>
      <c r="N15" s="16"/>
      <c r="O15" s="16"/>
      <c r="P15" s="16"/>
      <c r="Q15" s="16"/>
    </row>
    <row r="16" spans="1:17" s="55" customFormat="1" ht="15" x14ac:dyDescent="0.25">
      <c r="A16" s="21" t="s">
        <v>76</v>
      </c>
      <c r="B16" s="56" t="s">
        <v>103</v>
      </c>
      <c r="C16" s="23" t="s">
        <v>87</v>
      </c>
      <c r="D16" s="23" t="s">
        <v>105</v>
      </c>
      <c r="E16" s="23" t="s">
        <v>91</v>
      </c>
      <c r="F16" s="22">
        <v>250000</v>
      </c>
      <c r="G16" s="24" t="s">
        <v>96</v>
      </c>
      <c r="H16" s="55" t="s">
        <v>109</v>
      </c>
      <c r="I16" s="24" t="s">
        <v>97</v>
      </c>
      <c r="J16" s="22">
        <v>240000</v>
      </c>
      <c r="K16" s="24" t="s">
        <v>99</v>
      </c>
      <c r="L16" s="22">
        <v>123175</v>
      </c>
      <c r="M16" s="22">
        <f t="shared" ref="M16:M18" si="0">J16-L16</f>
        <v>116825</v>
      </c>
      <c r="N16" s="16"/>
      <c r="O16" s="16"/>
      <c r="P16" s="16"/>
      <c r="Q16" s="16"/>
    </row>
    <row r="17" spans="1:17" s="55" customFormat="1" ht="15" x14ac:dyDescent="0.25">
      <c r="A17" s="11" t="s">
        <v>74</v>
      </c>
      <c r="B17" s="56" t="s">
        <v>85</v>
      </c>
      <c r="C17" s="23" t="s">
        <v>88</v>
      </c>
      <c r="D17" s="23" t="s">
        <v>106</v>
      </c>
      <c r="E17" s="23" t="s">
        <v>92</v>
      </c>
      <c r="F17" s="22"/>
      <c r="G17" s="24"/>
      <c r="I17" s="24"/>
      <c r="J17" s="22"/>
      <c r="K17" s="24"/>
      <c r="L17" s="27"/>
      <c r="M17" s="22"/>
      <c r="N17" s="16"/>
      <c r="O17" s="16"/>
      <c r="P17" s="16"/>
      <c r="Q17" s="16"/>
    </row>
    <row r="18" spans="1:17" s="55" customFormat="1" ht="15" x14ac:dyDescent="0.25">
      <c r="A18" s="11" t="s">
        <v>74</v>
      </c>
      <c r="B18" s="56" t="s">
        <v>85</v>
      </c>
      <c r="C18" s="23" t="s">
        <v>89</v>
      </c>
      <c r="D18" s="23" t="s">
        <v>105</v>
      </c>
      <c r="E18" s="23" t="s">
        <v>93</v>
      </c>
      <c r="F18" s="22">
        <v>35000</v>
      </c>
      <c r="G18" s="24" t="s">
        <v>101</v>
      </c>
      <c r="H18" s="55" t="s">
        <v>109</v>
      </c>
      <c r="I18" s="55" t="s">
        <v>102</v>
      </c>
      <c r="J18" s="22">
        <v>35000</v>
      </c>
      <c r="K18" s="24" t="s">
        <v>100</v>
      </c>
      <c r="L18" s="22">
        <v>29800</v>
      </c>
      <c r="M18" s="22">
        <f t="shared" si="0"/>
        <v>5200</v>
      </c>
      <c r="N18" s="16"/>
      <c r="O18" s="16"/>
      <c r="P18" s="16"/>
      <c r="Q18" s="16"/>
    </row>
    <row r="19" spans="1:17" x14ac:dyDescent="0.25">
      <c r="F19" s="59">
        <f>SUM(F15:F18)</f>
        <v>335000</v>
      </c>
      <c r="G19" s="8"/>
      <c r="H19" s="8"/>
      <c r="I19" s="8"/>
      <c r="J19" s="59">
        <f>SUM(J15:J18)</f>
        <v>335000</v>
      </c>
      <c r="K19" s="8"/>
      <c r="L19" s="59">
        <f>SUM(L15:L18)</f>
        <v>212975</v>
      </c>
      <c r="M19" s="7"/>
      <c r="N19" s="6"/>
      <c r="O19" s="6"/>
      <c r="P19" s="6"/>
      <c r="Q19" s="6"/>
    </row>
    <row r="20" spans="1:17" ht="43.5" x14ac:dyDescent="0.25">
      <c r="A20" s="17" t="s">
        <v>68</v>
      </c>
      <c r="B20" s="17"/>
      <c r="C20" s="17"/>
    </row>
    <row r="21" spans="1:17" ht="44.25" x14ac:dyDescent="0.25">
      <c r="A21" s="19" t="s">
        <v>113</v>
      </c>
      <c r="B21" s="20"/>
      <c r="C21" s="20"/>
    </row>
    <row r="22" spans="1:17" ht="29.25" x14ac:dyDescent="0.25">
      <c r="A22" s="17" t="s">
        <v>15</v>
      </c>
    </row>
  </sheetData>
  <mergeCells count="10"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A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topLeftCell="A3" zoomScale="80" zoomScaleNormal="80" workbookViewId="0">
      <selection activeCell="A9" sqref="A9:E9"/>
    </sheetView>
  </sheetViews>
  <sheetFormatPr baseColWidth="10" defaultRowHeight="14.25" x14ac:dyDescent="0.25"/>
  <cols>
    <col min="1" max="1" width="89.85546875" style="1" bestFit="1" customWidth="1"/>
    <col min="2" max="2" width="7.7109375" style="1" customWidth="1"/>
    <col min="3" max="3" width="14.42578125" style="2" customWidth="1"/>
    <col min="4" max="4" width="20.7109375" style="2" customWidth="1"/>
    <col min="5" max="5" width="21.85546875" style="2" customWidth="1"/>
    <col min="6" max="6" width="14" style="2" customWidth="1"/>
    <col min="7" max="7" width="13.85546875" style="2" customWidth="1"/>
    <col min="8" max="8" width="15" style="1" customWidth="1"/>
    <col min="9" max="9" width="12.7109375" style="1" customWidth="1"/>
    <col min="10" max="10" width="12.42578125" style="1" bestFit="1" customWidth="1"/>
    <col min="11" max="16384" width="11.42578125" style="1"/>
  </cols>
  <sheetData>
    <row r="1" spans="1:10" x14ac:dyDescent="0.25">
      <c r="A1" s="83" t="s">
        <v>4</v>
      </c>
      <c r="B1" s="83"/>
      <c r="C1" s="83"/>
      <c r="D1" s="83"/>
      <c r="E1" s="83"/>
    </row>
    <row r="2" spans="1:10" x14ac:dyDescent="0.25">
      <c r="A2" s="83" t="s">
        <v>69</v>
      </c>
      <c r="B2" s="83"/>
      <c r="C2" s="83"/>
      <c r="D2" s="83"/>
      <c r="E2" s="83"/>
    </row>
    <row r="3" spans="1:10" x14ac:dyDescent="0.25">
      <c r="A3" s="83" t="s">
        <v>72</v>
      </c>
      <c r="B3" s="83"/>
      <c r="C3" s="83"/>
      <c r="D3" s="83"/>
      <c r="E3" s="83"/>
    </row>
    <row r="4" spans="1:10" x14ac:dyDescent="0.25">
      <c r="A4" s="83" t="s">
        <v>5</v>
      </c>
      <c r="B4" s="83"/>
      <c r="C4" s="83"/>
      <c r="D4" s="83"/>
      <c r="E4" s="83"/>
    </row>
    <row r="5" spans="1:10" x14ac:dyDescent="0.25">
      <c r="A5" s="83" t="s">
        <v>19</v>
      </c>
      <c r="B5" s="83"/>
      <c r="C5" s="83"/>
      <c r="D5" s="83"/>
      <c r="E5" s="83"/>
    </row>
    <row r="6" spans="1:10" x14ac:dyDescent="0.25">
      <c r="A6" s="62" t="s">
        <v>140</v>
      </c>
      <c r="B6" s="62"/>
      <c r="C6" s="62"/>
      <c r="D6" s="62"/>
      <c r="E6" s="62"/>
    </row>
    <row r="7" spans="1:10" x14ac:dyDescent="0.25">
      <c r="A7" s="83" t="s">
        <v>147</v>
      </c>
      <c r="B7" s="83"/>
      <c r="C7" s="83"/>
      <c r="D7" s="83"/>
      <c r="E7" s="83"/>
    </row>
    <row r="8" spans="1:10" x14ac:dyDescent="0.25">
      <c r="A8" s="83" t="s">
        <v>154</v>
      </c>
      <c r="B8" s="83"/>
      <c r="C8" s="83"/>
      <c r="D8" s="83"/>
      <c r="E8" s="83"/>
    </row>
    <row r="9" spans="1:10" x14ac:dyDescent="0.25">
      <c r="A9" s="83" t="s">
        <v>60</v>
      </c>
      <c r="B9" s="83"/>
      <c r="C9" s="83"/>
      <c r="D9" s="83"/>
      <c r="E9" s="83"/>
    </row>
    <row r="10" spans="1:10" x14ac:dyDescent="0.25">
      <c r="A10" s="83" t="s">
        <v>150</v>
      </c>
      <c r="B10" s="83"/>
      <c r="C10" s="83"/>
      <c r="D10" s="83"/>
      <c r="E10" s="83"/>
    </row>
    <row r="11" spans="1:10" x14ac:dyDescent="0.25">
      <c r="A11" s="83" t="s">
        <v>153</v>
      </c>
      <c r="B11" s="83"/>
      <c r="C11" s="83"/>
      <c r="D11" s="83"/>
      <c r="E11" s="83"/>
    </row>
    <row r="13" spans="1:10" s="2" customFormat="1" ht="60" x14ac:dyDescent="0.25">
      <c r="A13" s="47" t="s">
        <v>0</v>
      </c>
      <c r="B13" s="44" t="s">
        <v>66</v>
      </c>
      <c r="C13" s="48" t="s">
        <v>52</v>
      </c>
      <c r="D13" s="48" t="s">
        <v>110</v>
      </c>
      <c r="E13" s="48" t="s">
        <v>111</v>
      </c>
      <c r="F13" s="48" t="s">
        <v>53</v>
      </c>
      <c r="G13" s="48" t="s">
        <v>54</v>
      </c>
      <c r="H13" s="49" t="s">
        <v>57</v>
      </c>
      <c r="I13" s="50" t="s">
        <v>37</v>
      </c>
      <c r="J13" s="50" t="s">
        <v>38</v>
      </c>
    </row>
    <row r="14" spans="1:10" x14ac:dyDescent="0.25">
      <c r="A14" s="40" t="s">
        <v>114</v>
      </c>
      <c r="B14" s="40" t="s">
        <v>115</v>
      </c>
      <c r="C14" s="37">
        <f>SUMIF(EXPEDICIONES_L2!$A:$A,BENEFICIARIOS_L2!A14,EXPEDICIONES_L2!$C:$C)</f>
        <v>100000</v>
      </c>
      <c r="D14" s="37">
        <f>SUMIF(TRANSFERENCIAS_L2!$A:$A,BENEFICIARIOS_L2!A14,TRANSFERENCIAS_L2!$F:$F)</f>
        <v>0</v>
      </c>
      <c r="E14" s="37">
        <f>SUMIF(TRANSFERENCIAS_L2!$B:$B,BENEFICIARIOS_L2!A14,TRANSFERENCIAS_L2!$F:$F)</f>
        <v>0</v>
      </c>
      <c r="F14" s="37">
        <f>SUMIF(EXPEDICIONES_L2!$A:$A,BENEFICIARIOS_L2!A14,EXPEDICIONES_L2!$G:$G)+SUMIF(TRANSFERENCIAS_L2!$B:$B,BENEFICIARIOS_L2!A14,TRANSFERENCIAS_L2!$J:$J)</f>
        <v>0</v>
      </c>
      <c r="G14" s="37">
        <f>SUMIF(EXPEDICIONES_L2!$A:$A,BENEFICIARIOS_L2!A14,EXPEDICIONES_L2!$K:$K)+SUMIF(TRANSFERENCIAS_L2!$A:$A,BENEFICIARIOS_L2!A14,TRANSFERENCIAS_L2!$N:$N)</f>
        <v>0</v>
      </c>
      <c r="H14" s="4">
        <f>C14-D14+E14-F14+G14</f>
        <v>100000</v>
      </c>
      <c r="I14" s="4">
        <f>SUMIF(EXPEDICIONES_L2!$A:$A,BENEFICIARIOS_L2!A14,EXPEDICIONES_L2!$I:$I)+SUMIF(TRANSFERENCIAS_L2!$B:$B,BENEFICIARIOS_L2!A14,TRANSFERENCIAS_L2!$L:$L)</f>
        <v>0</v>
      </c>
      <c r="J14" s="4">
        <f t="shared" ref="J14:J16" si="0">F14-G14-I14</f>
        <v>0</v>
      </c>
    </row>
    <row r="15" spans="1:10" x14ac:dyDescent="0.25">
      <c r="A15" s="61" t="s">
        <v>103</v>
      </c>
      <c r="B15" s="40" t="s">
        <v>116</v>
      </c>
      <c r="C15" s="37">
        <f>SUMIF(EXPEDICIONES_L2!$A:$A,BENEFICIARIOS_L2!A15,EXPEDICIONES_L2!$C:$C)</f>
        <v>3000000</v>
      </c>
      <c r="D15" s="37">
        <f>SUMIF(TRANSFERENCIAS_L2!$A:$A,BENEFICIARIOS_L2!A15,TRANSFERENCIAS_L2!$F:$F)</f>
        <v>0</v>
      </c>
      <c r="E15" s="37">
        <f>SUMIF(TRANSFERENCIAS_L2!$B:$B,BENEFICIARIOS_L2!A15,TRANSFERENCIAS_L2!$F:$F)</f>
        <v>0</v>
      </c>
      <c r="F15" s="37">
        <f>SUMIF(EXPEDICIONES_L2!$A:$A,BENEFICIARIOS_L2!A15,EXPEDICIONES_L2!$G:$G)+SUMIF(TRANSFERENCIAS_L2!$B:$B,BENEFICIARIOS_L2!A15,TRANSFERENCIAS_L2!$J:$J)</f>
        <v>3000000</v>
      </c>
      <c r="G15" s="37">
        <f>SUMIF(EXPEDICIONES_L2!$A:$A,BENEFICIARIOS_L2!A15,EXPEDICIONES_L2!$K:$K)+SUMIF(TRANSFERENCIAS_L2!$A:$A,BENEFICIARIOS_L2!A15,TRANSFERENCIAS_L2!$N:$N)</f>
        <v>0</v>
      </c>
      <c r="H15" s="4">
        <f t="shared" ref="H15:H16" si="1">C15-D15+E15-F15+G15</f>
        <v>0</v>
      </c>
      <c r="I15" s="4">
        <f>SUMIF(EXPEDICIONES_L2!$A:$A,BENEFICIARIOS_L2!A15,EXPEDICIONES_L2!$I:$I)+SUMIF(TRANSFERENCIAS_L2!$B:$B,BENEFICIARIOS_L2!A15,TRANSFERENCIAS_L2!$L:$L)</f>
        <v>0</v>
      </c>
      <c r="J15" s="4">
        <f t="shared" si="0"/>
        <v>3000000</v>
      </c>
    </row>
    <row r="16" spans="1:10" x14ac:dyDescent="0.25">
      <c r="A16" s="61" t="s">
        <v>127</v>
      </c>
      <c r="B16" s="40" t="s">
        <v>117</v>
      </c>
      <c r="C16" s="37">
        <f>SUMIF(EXPEDICIONES_L2!$A:$A,BENEFICIARIOS_L2!A16,EXPEDICIONES_L2!$C:$C)</f>
        <v>500000</v>
      </c>
      <c r="D16" s="37">
        <f>SUMIF(TRANSFERENCIAS_L2!$A:$A,BENEFICIARIOS_L2!A16,TRANSFERENCIAS_L2!$F:$F)</f>
        <v>0</v>
      </c>
      <c r="E16" s="37">
        <f>SUMIF(TRANSFERENCIAS_L2!$B:$B,BENEFICIARIOS_L2!A16,TRANSFERENCIAS_L2!$F:$F)</f>
        <v>0</v>
      </c>
      <c r="F16" s="37">
        <f>SUMIF(EXPEDICIONES_L2!$A:$A,BENEFICIARIOS_L2!A16,EXPEDICIONES_L2!$G:$G)+SUMIF(TRANSFERENCIAS_L2!$B:$B,BENEFICIARIOS_L2!A16,TRANSFERENCIAS_L2!$J:$J)</f>
        <v>500000</v>
      </c>
      <c r="G16" s="37">
        <f>SUMIF(EXPEDICIONES_L2!$A:$A,BENEFICIARIOS_L2!A16,EXPEDICIONES_L2!$K:$K)+SUMIF(TRANSFERENCIAS_L2!$A:$A,BENEFICIARIOS_L2!A16,TRANSFERENCIAS_L2!$N:$N)</f>
        <v>0</v>
      </c>
      <c r="H16" s="4">
        <f t="shared" si="1"/>
        <v>0</v>
      </c>
      <c r="I16" s="4">
        <f>SUMIF(EXPEDICIONES_L2!$A:$A,BENEFICIARIOS_L2!A16,EXPEDICIONES_L2!$I:$I)+SUMIF(TRANSFERENCIAS_L2!$B:$B,BENEFICIARIOS_L2!A16,TRANSFERENCIAS_L2!$L:$L)</f>
        <v>0</v>
      </c>
      <c r="J16" s="4">
        <f t="shared" si="0"/>
        <v>500000</v>
      </c>
    </row>
    <row r="17" spans="1:10" ht="15" x14ac:dyDescent="0.25">
      <c r="A17" s="60" t="s">
        <v>112</v>
      </c>
      <c r="B17" s="14"/>
      <c r="C17" s="38">
        <f t="shared" ref="C17:J17" si="2">SUM(C14:C16)</f>
        <v>3600000</v>
      </c>
      <c r="D17" s="38">
        <f t="shared" si="2"/>
        <v>0</v>
      </c>
      <c r="E17" s="38">
        <f t="shared" si="2"/>
        <v>0</v>
      </c>
      <c r="F17" s="38">
        <f t="shared" si="2"/>
        <v>3500000</v>
      </c>
      <c r="G17" s="38">
        <f t="shared" si="2"/>
        <v>0</v>
      </c>
      <c r="H17" s="38">
        <f t="shared" si="2"/>
        <v>100000</v>
      </c>
      <c r="I17" s="38">
        <f t="shared" si="2"/>
        <v>0</v>
      </c>
      <c r="J17" s="38">
        <f t="shared" si="2"/>
        <v>3500000</v>
      </c>
    </row>
    <row r="19" spans="1:10" ht="29.25" x14ac:dyDescent="0.25">
      <c r="A19" s="17" t="s">
        <v>55</v>
      </c>
      <c r="B19" s="17"/>
      <c r="C19" s="1"/>
      <c r="D19" s="1"/>
      <c r="E19" s="1"/>
    </row>
    <row r="20" spans="1:10" ht="45" x14ac:dyDescent="0.25">
      <c r="A20" s="17" t="s">
        <v>39</v>
      </c>
      <c r="B20" s="17"/>
      <c r="C20" s="17"/>
      <c r="D20" s="17"/>
      <c r="E20" s="17"/>
    </row>
    <row r="21" spans="1:10" ht="43.5" x14ac:dyDescent="0.25">
      <c r="A21" s="17" t="s">
        <v>40</v>
      </c>
      <c r="B21" s="17"/>
      <c r="C21" s="17"/>
      <c r="D21" s="17"/>
      <c r="E21" s="17"/>
    </row>
    <row r="22" spans="1:10" ht="29.25" x14ac:dyDescent="0.25">
      <c r="A22" s="17" t="s">
        <v>56</v>
      </c>
      <c r="B22" s="17"/>
      <c r="C22" s="17"/>
      <c r="D22" s="17"/>
      <c r="E22" s="17"/>
    </row>
    <row r="23" spans="1:10" ht="44.25" x14ac:dyDescent="0.25">
      <c r="A23" s="17" t="s">
        <v>58</v>
      </c>
      <c r="B23" s="17"/>
      <c r="C23" s="17"/>
      <c r="D23" s="17"/>
      <c r="E23" s="17"/>
    </row>
    <row r="24" spans="1:10" ht="43.5" x14ac:dyDescent="0.25">
      <c r="A24" s="18" t="s">
        <v>47</v>
      </c>
      <c r="B24" s="18"/>
      <c r="C24" s="18"/>
      <c r="D24" s="18"/>
      <c r="E24" s="18"/>
    </row>
    <row r="25" spans="1:10" ht="29.25" x14ac:dyDescent="0.25">
      <c r="A25" s="18" t="s">
        <v>48</v>
      </c>
      <c r="B25" s="18"/>
      <c r="C25" s="18"/>
      <c r="D25" s="18"/>
      <c r="E25" s="18"/>
    </row>
  </sheetData>
  <mergeCells count="10">
    <mergeCell ref="A7:E7"/>
    <mergeCell ref="A8:E8"/>
    <mergeCell ref="A9:E9"/>
    <mergeCell ref="A10:E10"/>
    <mergeCell ref="A11:E11"/>
    <mergeCell ref="A1:E1"/>
    <mergeCell ref="A2:E2"/>
    <mergeCell ref="A3:E3"/>
    <mergeCell ref="A4:E4"/>
    <mergeCell ref="A5:E5"/>
  </mergeCells>
  <conditionalFormatting sqref="J15:J16">
    <cfRule type="cellIs" dxfId="1" priority="2" operator="greaterThan">
      <formula>$F15</formula>
    </cfRule>
  </conditionalFormatting>
  <conditionalFormatting sqref="I14:J14 I15:I16">
    <cfRule type="cellIs" dxfId="0" priority="1" operator="greaterThan">
      <formula>$F14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6"/>
  <sheetViews>
    <sheetView showGridLines="0" zoomScale="80" zoomScaleNormal="80" workbookViewId="0">
      <selection activeCell="A9" sqref="A9:E9"/>
    </sheetView>
  </sheetViews>
  <sheetFormatPr baseColWidth="10" defaultColWidth="11.42578125" defaultRowHeight="14.25" x14ac:dyDescent="0.25"/>
  <cols>
    <col min="1" max="1" width="89.85546875" style="1" bestFit="1" customWidth="1"/>
    <col min="2" max="2" width="14.28515625" style="1" customWidth="1"/>
    <col min="3" max="3" width="20.42578125" style="1" customWidth="1"/>
    <col min="4" max="4" width="33" style="2" bestFit="1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33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ht="14.25" customHeight="1" x14ac:dyDescent="0.25">
      <c r="A1" s="83" t="s">
        <v>4</v>
      </c>
      <c r="B1" s="83"/>
      <c r="C1" s="83"/>
      <c r="D1" s="83"/>
      <c r="E1" s="83"/>
    </row>
    <row r="2" spans="1:14" ht="14.25" customHeight="1" x14ac:dyDescent="0.25">
      <c r="A2" s="83" t="s">
        <v>69</v>
      </c>
      <c r="B2" s="83"/>
      <c r="C2" s="83"/>
      <c r="D2" s="83"/>
      <c r="E2" s="83"/>
    </row>
    <row r="3" spans="1:14" ht="14.25" customHeight="1" x14ac:dyDescent="0.25">
      <c r="A3" s="83" t="s">
        <v>72</v>
      </c>
      <c r="B3" s="83"/>
      <c r="C3" s="83"/>
      <c r="D3" s="83"/>
      <c r="E3" s="83"/>
    </row>
    <row r="4" spans="1:14" ht="14.25" customHeight="1" x14ac:dyDescent="0.25">
      <c r="A4" s="83" t="s">
        <v>5</v>
      </c>
      <c r="B4" s="83"/>
      <c r="C4" s="83"/>
      <c r="D4" s="83"/>
      <c r="E4" s="83"/>
    </row>
    <row r="5" spans="1:14" ht="14.25" customHeight="1" x14ac:dyDescent="0.25">
      <c r="A5" s="83" t="s">
        <v>19</v>
      </c>
      <c r="B5" s="83"/>
      <c r="C5" s="83"/>
      <c r="D5" s="83"/>
      <c r="E5" s="83"/>
    </row>
    <row r="6" spans="1:14" ht="14.25" customHeight="1" x14ac:dyDescent="0.25">
      <c r="A6" s="62" t="s">
        <v>140</v>
      </c>
      <c r="B6" s="62"/>
      <c r="C6" s="62"/>
      <c r="D6" s="62"/>
      <c r="E6" s="62"/>
    </row>
    <row r="7" spans="1:14" ht="14.25" customHeight="1" x14ac:dyDescent="0.25">
      <c r="A7" s="83" t="s">
        <v>147</v>
      </c>
      <c r="B7" s="83"/>
      <c r="C7" s="83"/>
      <c r="D7" s="83"/>
      <c r="E7" s="83"/>
    </row>
    <row r="8" spans="1:14" x14ac:dyDescent="0.25">
      <c r="A8" s="83" t="s">
        <v>154</v>
      </c>
      <c r="B8" s="83"/>
      <c r="C8" s="83"/>
      <c r="D8" s="83"/>
      <c r="E8" s="83"/>
    </row>
    <row r="9" spans="1:14" x14ac:dyDescent="0.25">
      <c r="A9" s="83" t="s">
        <v>60</v>
      </c>
      <c r="B9" s="83"/>
      <c r="C9" s="83"/>
      <c r="D9" s="83"/>
      <c r="E9" s="83"/>
    </row>
    <row r="10" spans="1:14" x14ac:dyDescent="0.25">
      <c r="A10" s="83" t="s">
        <v>151</v>
      </c>
      <c r="B10" s="83"/>
      <c r="C10" s="83"/>
      <c r="D10" s="83"/>
      <c r="E10" s="83"/>
    </row>
    <row r="11" spans="1:14" x14ac:dyDescent="0.25">
      <c r="A11" s="83" t="s">
        <v>153</v>
      </c>
      <c r="B11" s="83"/>
      <c r="C11" s="83"/>
      <c r="D11" s="83"/>
      <c r="E11" s="83"/>
      <c r="F11" s="2"/>
      <c r="G11" s="2"/>
      <c r="H11" s="1"/>
    </row>
    <row r="13" spans="1:14" ht="30" customHeight="1" x14ac:dyDescent="0.25">
      <c r="A13" s="28" t="s">
        <v>46</v>
      </c>
      <c r="B13" s="30"/>
      <c r="C13" s="29"/>
      <c r="D13" s="28" t="s">
        <v>20</v>
      </c>
      <c r="E13" s="30"/>
      <c r="F13" s="30"/>
      <c r="G13" s="30"/>
      <c r="H13" s="30"/>
      <c r="I13" s="31" t="s">
        <v>12</v>
      </c>
      <c r="J13" s="32"/>
      <c r="K13" s="33" t="s">
        <v>14</v>
      </c>
      <c r="L13" s="34"/>
      <c r="M13" s="34"/>
      <c r="N13" s="35"/>
    </row>
    <row r="14" spans="1:14" s="2" customFormat="1" ht="62.25" x14ac:dyDescent="0.25">
      <c r="A14" s="47" t="s">
        <v>0</v>
      </c>
      <c r="B14" s="44" t="s">
        <v>66</v>
      </c>
      <c r="C14" s="48" t="s">
        <v>24</v>
      </c>
      <c r="D14" s="47" t="s">
        <v>6</v>
      </c>
      <c r="E14" s="48" t="s">
        <v>25</v>
      </c>
      <c r="F14" s="48" t="s">
        <v>2</v>
      </c>
      <c r="G14" s="48" t="s">
        <v>50</v>
      </c>
      <c r="H14" s="48" t="s">
        <v>3</v>
      </c>
      <c r="I14" s="50" t="s">
        <v>17</v>
      </c>
      <c r="J14" s="50" t="s">
        <v>13</v>
      </c>
      <c r="K14" s="10" t="s">
        <v>51</v>
      </c>
      <c r="L14" s="10" t="s">
        <v>1</v>
      </c>
      <c r="M14" s="10" t="s">
        <v>18</v>
      </c>
      <c r="N14" s="10" t="s">
        <v>10</v>
      </c>
    </row>
    <row r="15" spans="1:14" s="43" customFormat="1" x14ac:dyDescent="0.25">
      <c r="A15" s="40" t="s">
        <v>114</v>
      </c>
      <c r="B15" s="40" t="s">
        <v>115</v>
      </c>
      <c r="C15" s="41">
        <v>100000</v>
      </c>
      <c r="D15" s="42"/>
      <c r="E15" s="42"/>
      <c r="F15" s="42"/>
      <c r="G15" s="41"/>
      <c r="H15" s="42"/>
      <c r="I15" s="41"/>
      <c r="J15" s="41">
        <f>IFERROR(G15-I15,"")</f>
        <v>0</v>
      </c>
      <c r="K15" s="40"/>
      <c r="L15" s="40"/>
      <c r="M15" s="40"/>
      <c r="N15" s="40"/>
    </row>
    <row r="16" spans="1:14" s="43" customFormat="1" x14ac:dyDescent="0.25">
      <c r="A16" s="61" t="s">
        <v>103</v>
      </c>
      <c r="B16" s="40" t="s">
        <v>116</v>
      </c>
      <c r="C16" s="41">
        <v>3000000</v>
      </c>
      <c r="D16" s="42" t="s">
        <v>118</v>
      </c>
      <c r="E16" s="42" t="s">
        <v>106</v>
      </c>
      <c r="F16" s="42" t="s">
        <v>119</v>
      </c>
      <c r="G16" s="41"/>
      <c r="H16" s="42" t="s">
        <v>59</v>
      </c>
      <c r="I16" s="41"/>
      <c r="J16" s="41">
        <f>IFERROR(G16-I16,"")</f>
        <v>0</v>
      </c>
      <c r="K16" s="41"/>
      <c r="L16" s="40"/>
      <c r="M16" s="42"/>
      <c r="N16" s="42"/>
    </row>
    <row r="17" spans="1:14" s="43" customFormat="1" x14ac:dyDescent="0.25">
      <c r="A17" s="61" t="s">
        <v>103</v>
      </c>
      <c r="B17" s="40"/>
      <c r="C17" s="41"/>
      <c r="D17" s="42" t="s">
        <v>120</v>
      </c>
      <c r="E17" s="42" t="s">
        <v>106</v>
      </c>
      <c r="F17" s="42" t="s">
        <v>121</v>
      </c>
      <c r="G17" s="41"/>
      <c r="H17" s="42" t="s">
        <v>59</v>
      </c>
      <c r="I17" s="41"/>
      <c r="J17" s="41">
        <f t="shared" ref="J17:J22" si="0">IFERROR(G17-I17,"")</f>
        <v>0</v>
      </c>
      <c r="K17" s="41"/>
      <c r="L17" s="40"/>
      <c r="M17" s="42"/>
      <c r="N17" s="42"/>
    </row>
    <row r="18" spans="1:14" s="43" customFormat="1" x14ac:dyDescent="0.25">
      <c r="A18" s="61" t="s">
        <v>103</v>
      </c>
      <c r="B18" s="40"/>
      <c r="C18" s="41"/>
      <c r="D18" s="42" t="s">
        <v>122</v>
      </c>
      <c r="E18" s="42" t="s">
        <v>105</v>
      </c>
      <c r="F18" s="42" t="s">
        <v>123</v>
      </c>
      <c r="G18" s="41">
        <v>2400000</v>
      </c>
      <c r="H18" s="42" t="s">
        <v>125</v>
      </c>
      <c r="I18" s="41"/>
      <c r="J18" s="41">
        <f t="shared" si="0"/>
        <v>2400000</v>
      </c>
      <c r="K18" s="41"/>
      <c r="L18" s="40"/>
      <c r="M18" s="42"/>
      <c r="N18" s="42"/>
    </row>
    <row r="19" spans="1:14" s="43" customFormat="1" x14ac:dyDescent="0.25">
      <c r="A19" s="61" t="s">
        <v>103</v>
      </c>
      <c r="B19" s="40"/>
      <c r="C19" s="41"/>
      <c r="D19" s="42" t="s">
        <v>124</v>
      </c>
      <c r="E19" s="42" t="s">
        <v>105</v>
      </c>
      <c r="F19" s="42" t="s">
        <v>123</v>
      </c>
      <c r="G19" s="41">
        <v>600000</v>
      </c>
      <c r="H19" s="42" t="s">
        <v>126</v>
      </c>
      <c r="I19" s="41"/>
      <c r="J19" s="41">
        <f t="shared" si="0"/>
        <v>600000</v>
      </c>
      <c r="K19" s="41"/>
      <c r="L19" s="40"/>
      <c r="M19" s="42"/>
      <c r="N19" s="42"/>
    </row>
    <row r="20" spans="1:14" s="43" customFormat="1" x14ac:dyDescent="0.25">
      <c r="A20" s="61" t="s">
        <v>127</v>
      </c>
      <c r="B20" s="40" t="s">
        <v>117</v>
      </c>
      <c r="C20" s="41">
        <v>500000</v>
      </c>
      <c r="D20" s="42" t="s">
        <v>129</v>
      </c>
      <c r="E20" s="42" t="s">
        <v>106</v>
      </c>
      <c r="F20" s="42" t="s">
        <v>132</v>
      </c>
      <c r="G20" s="41"/>
      <c r="H20" s="42" t="s">
        <v>59</v>
      </c>
      <c r="I20" s="41"/>
      <c r="J20" s="41">
        <f t="shared" si="0"/>
        <v>0</v>
      </c>
      <c r="K20" s="40"/>
      <c r="L20" s="40"/>
      <c r="M20" s="40"/>
      <c r="N20" s="40"/>
    </row>
    <row r="21" spans="1:14" s="43" customFormat="1" x14ac:dyDescent="0.25">
      <c r="A21" s="61" t="s">
        <v>127</v>
      </c>
      <c r="B21" s="46"/>
      <c r="C21" s="41"/>
      <c r="D21" s="42" t="s">
        <v>128</v>
      </c>
      <c r="E21" s="42" t="s">
        <v>105</v>
      </c>
      <c r="F21" s="42" t="s">
        <v>131</v>
      </c>
      <c r="G21" s="41">
        <v>400000</v>
      </c>
      <c r="H21" s="42" t="s">
        <v>133</v>
      </c>
      <c r="I21" s="41"/>
      <c r="J21" s="41">
        <f t="shared" si="0"/>
        <v>400000</v>
      </c>
      <c r="K21" s="40"/>
      <c r="L21" s="40"/>
      <c r="M21" s="40"/>
      <c r="N21" s="40"/>
    </row>
    <row r="22" spans="1:14" s="43" customFormat="1" x14ac:dyDescent="0.25">
      <c r="A22" s="61" t="s">
        <v>127</v>
      </c>
      <c r="B22" s="46"/>
      <c r="C22" s="41"/>
      <c r="D22" s="42" t="s">
        <v>130</v>
      </c>
      <c r="E22" s="42" t="s">
        <v>105</v>
      </c>
      <c r="F22" s="42" t="s">
        <v>131</v>
      </c>
      <c r="G22" s="41">
        <v>100000</v>
      </c>
      <c r="H22" s="42" t="s">
        <v>134</v>
      </c>
      <c r="I22" s="41"/>
      <c r="J22" s="41">
        <f t="shared" si="0"/>
        <v>100000</v>
      </c>
      <c r="K22" s="40"/>
      <c r="L22" s="40"/>
      <c r="M22" s="40"/>
      <c r="N22" s="40"/>
    </row>
    <row r="23" spans="1:14" x14ac:dyDescent="0.25">
      <c r="A23" s="6"/>
      <c r="B23" s="6"/>
      <c r="C23" s="57">
        <f>SUM(C15:C22)</f>
        <v>3600000</v>
      </c>
      <c r="D23" s="7"/>
      <c r="E23" s="8"/>
      <c r="F23" s="15"/>
      <c r="G23" s="57">
        <f>SUM(G15:G22)</f>
        <v>3500000</v>
      </c>
      <c r="H23" s="8"/>
      <c r="I23" s="57">
        <f>SUM(I15:I22)</f>
        <v>0</v>
      </c>
      <c r="J23" s="7"/>
      <c r="K23" s="6"/>
      <c r="L23" s="6"/>
      <c r="M23" s="6"/>
      <c r="N23" s="6"/>
    </row>
    <row r="24" spans="1:14" ht="29.25" x14ac:dyDescent="0.25">
      <c r="A24" s="17" t="s">
        <v>68</v>
      </c>
      <c r="B24" s="17"/>
      <c r="C24" s="17"/>
      <c r="D24" s="17"/>
      <c r="E24" s="17"/>
      <c r="G24" s="57"/>
    </row>
    <row r="25" spans="1:14" ht="30" x14ac:dyDescent="0.25">
      <c r="A25" s="19" t="s">
        <v>113</v>
      </c>
      <c r="B25" s="19"/>
      <c r="C25" s="20"/>
      <c r="D25" s="20"/>
      <c r="E25" s="20"/>
      <c r="G25" s="57">
        <f>SUM(G23:G24)</f>
        <v>3500000</v>
      </c>
    </row>
    <row r="26" spans="1:14" ht="15" x14ac:dyDescent="0.25">
      <c r="A26" s="17" t="s">
        <v>15</v>
      </c>
      <c r="B26" s="17"/>
      <c r="D26" s="1"/>
    </row>
  </sheetData>
  <autoFilter ref="A14:O22"/>
  <mergeCells count="10">
    <mergeCell ref="A7:E7"/>
    <mergeCell ref="A8:E8"/>
    <mergeCell ref="A9:E9"/>
    <mergeCell ref="A10:E10"/>
    <mergeCell ref="A11:E11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9"/>
  <sheetViews>
    <sheetView showGridLines="0" tabSelected="1" zoomScale="80" zoomScaleNormal="80" workbookViewId="0">
      <selection activeCell="A9" sqref="A9:D9"/>
    </sheetView>
  </sheetViews>
  <sheetFormatPr baseColWidth="10" defaultColWidth="11.42578125" defaultRowHeight="14.25" x14ac:dyDescent="0.25"/>
  <cols>
    <col min="1" max="1" width="62" style="1" customWidth="1"/>
    <col min="2" max="2" width="42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17" ht="14.25" customHeight="1" x14ac:dyDescent="0.25">
      <c r="A1" s="83" t="s">
        <v>4</v>
      </c>
      <c r="B1" s="83"/>
      <c r="C1" s="83"/>
      <c r="D1" s="83"/>
    </row>
    <row r="2" spans="1:17" ht="14.25" customHeight="1" x14ac:dyDescent="0.25">
      <c r="A2" s="83" t="s">
        <v>69</v>
      </c>
      <c r="B2" s="83"/>
      <c r="C2" s="83"/>
      <c r="D2" s="83"/>
    </row>
    <row r="3" spans="1:17" ht="14.25" customHeight="1" x14ac:dyDescent="0.25">
      <c r="A3" s="83" t="s">
        <v>72</v>
      </c>
      <c r="B3" s="83"/>
      <c r="C3" s="83"/>
      <c r="D3" s="83"/>
    </row>
    <row r="4" spans="1:17" ht="14.25" customHeight="1" x14ac:dyDescent="0.25">
      <c r="A4" s="83" t="s">
        <v>5</v>
      </c>
      <c r="B4" s="83"/>
      <c r="C4" s="83"/>
      <c r="D4" s="83"/>
    </row>
    <row r="5" spans="1:17" ht="14.25" customHeight="1" x14ac:dyDescent="0.25">
      <c r="A5" s="83" t="s">
        <v>19</v>
      </c>
      <c r="B5" s="83"/>
      <c r="C5" s="83"/>
      <c r="D5" s="83"/>
    </row>
    <row r="6" spans="1:17" ht="14.25" customHeight="1" x14ac:dyDescent="0.25">
      <c r="A6" s="62" t="s">
        <v>140</v>
      </c>
      <c r="B6" s="62"/>
      <c r="C6" s="62"/>
      <c r="D6" s="62"/>
    </row>
    <row r="7" spans="1:17" ht="14.25" customHeight="1" x14ac:dyDescent="0.25">
      <c r="A7" s="82" t="s">
        <v>147</v>
      </c>
      <c r="B7" s="82"/>
      <c r="C7" s="82"/>
      <c r="D7" s="82"/>
    </row>
    <row r="8" spans="1:17" ht="14.25" customHeight="1" x14ac:dyDescent="0.25">
      <c r="A8" s="82" t="s">
        <v>154</v>
      </c>
      <c r="B8" s="82"/>
      <c r="C8" s="82"/>
      <c r="D8" s="82"/>
    </row>
    <row r="9" spans="1:17" ht="14.25" customHeight="1" x14ac:dyDescent="0.25">
      <c r="A9" s="82" t="s">
        <v>60</v>
      </c>
      <c r="B9" s="82"/>
      <c r="C9" s="82"/>
      <c r="D9" s="82"/>
    </row>
    <row r="10" spans="1:17" ht="14.25" customHeight="1" x14ac:dyDescent="0.25">
      <c r="A10" s="82" t="s">
        <v>150</v>
      </c>
      <c r="B10" s="82"/>
      <c r="C10" s="82"/>
      <c r="D10" s="82"/>
    </row>
    <row r="11" spans="1:17" x14ac:dyDescent="0.25">
      <c r="A11" s="83" t="s">
        <v>153</v>
      </c>
      <c r="B11" s="83"/>
      <c r="C11" s="83"/>
      <c r="D11" s="83"/>
      <c r="E11" s="83"/>
      <c r="F11" s="2"/>
      <c r="G11" s="2"/>
    </row>
    <row r="13" spans="1:17" ht="30" customHeight="1" x14ac:dyDescent="0.25">
      <c r="A13" s="28" t="s">
        <v>46</v>
      </c>
      <c r="B13" s="29"/>
      <c r="C13" s="28" t="s">
        <v>45</v>
      </c>
      <c r="D13" s="30"/>
      <c r="E13" s="30"/>
      <c r="F13" s="29"/>
      <c r="G13" s="28" t="s">
        <v>20</v>
      </c>
      <c r="H13" s="30"/>
      <c r="I13" s="30"/>
      <c r="J13" s="30"/>
      <c r="K13" s="29"/>
      <c r="L13" s="31" t="s">
        <v>12</v>
      </c>
      <c r="M13" s="32"/>
      <c r="N13" s="33" t="s">
        <v>14</v>
      </c>
      <c r="O13" s="34"/>
      <c r="P13" s="34"/>
      <c r="Q13" s="35"/>
    </row>
    <row r="14" spans="1:17" s="2" customFormat="1" ht="32.25" x14ac:dyDescent="0.25">
      <c r="A14" s="52" t="s">
        <v>0</v>
      </c>
      <c r="B14" s="51" t="s">
        <v>21</v>
      </c>
      <c r="C14" s="52" t="s">
        <v>6</v>
      </c>
      <c r="D14" s="51" t="s">
        <v>16</v>
      </c>
      <c r="E14" s="51" t="s">
        <v>2</v>
      </c>
      <c r="F14" s="51" t="s">
        <v>22</v>
      </c>
      <c r="G14" s="52" t="s">
        <v>6</v>
      </c>
      <c r="H14" s="51" t="s">
        <v>16</v>
      </c>
      <c r="I14" s="51" t="s">
        <v>2</v>
      </c>
      <c r="J14" s="52" t="s">
        <v>7</v>
      </c>
      <c r="K14" s="52" t="s">
        <v>23</v>
      </c>
      <c r="L14" s="53" t="s">
        <v>17</v>
      </c>
      <c r="M14" s="53" t="s">
        <v>13</v>
      </c>
      <c r="N14" s="54" t="s">
        <v>8</v>
      </c>
      <c r="O14" s="54" t="s">
        <v>1</v>
      </c>
      <c r="P14" s="54" t="s">
        <v>18</v>
      </c>
      <c r="Q14" s="54" t="s">
        <v>10</v>
      </c>
    </row>
    <row r="15" spans="1:17" s="55" customFormat="1" ht="15" x14ac:dyDescent="0.25">
      <c r="A15" s="11"/>
      <c r="B15" s="56"/>
      <c r="C15" s="23"/>
      <c r="D15" s="23"/>
      <c r="E15" s="23"/>
      <c r="F15" s="22"/>
      <c r="G15" s="24"/>
      <c r="J15" s="22"/>
      <c r="K15" s="24"/>
      <c r="L15" s="22"/>
      <c r="M15" s="22">
        <f t="shared" ref="M15" si="0">J15-L15</f>
        <v>0</v>
      </c>
      <c r="N15" s="16"/>
      <c r="O15" s="16"/>
      <c r="P15" s="16"/>
      <c r="Q15" s="16"/>
    </row>
    <row r="16" spans="1:17" x14ac:dyDescent="0.25">
      <c r="F16" s="59">
        <f>SUM(F15:F15)</f>
        <v>0</v>
      </c>
      <c r="G16" s="8"/>
      <c r="H16" s="8"/>
      <c r="I16" s="8"/>
      <c r="J16" s="59">
        <f>SUM(J15:J15)</f>
        <v>0</v>
      </c>
      <c r="K16" s="8"/>
      <c r="L16" s="59">
        <f>SUM(L15:L15)</f>
        <v>0</v>
      </c>
      <c r="M16" s="7"/>
      <c r="N16" s="6"/>
      <c r="O16" s="6"/>
      <c r="P16" s="6"/>
      <c r="Q16" s="6"/>
    </row>
    <row r="17" spans="1:3" ht="43.5" x14ac:dyDescent="0.25">
      <c r="A17" s="17" t="s">
        <v>68</v>
      </c>
      <c r="B17" s="17"/>
      <c r="C17" s="17"/>
    </row>
    <row r="18" spans="1:3" ht="44.25" x14ac:dyDescent="0.25">
      <c r="A18" s="19" t="s">
        <v>113</v>
      </c>
      <c r="B18" s="20"/>
      <c r="C18" s="20"/>
    </row>
    <row r="19" spans="1:3" ht="29.25" x14ac:dyDescent="0.25">
      <c r="A19" s="17" t="s">
        <v>15</v>
      </c>
    </row>
  </sheetData>
  <mergeCells count="10">
    <mergeCell ref="A11:E11"/>
    <mergeCell ref="A1:D1"/>
    <mergeCell ref="A2:D2"/>
    <mergeCell ref="A3:D3"/>
    <mergeCell ref="A4:D4"/>
    <mergeCell ref="A5:D5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BENEFICIARIOS_L1</vt:lpstr>
      <vt:lpstr>EXPEDICIONES_L1</vt:lpstr>
      <vt:lpstr>TRANSFERENCIAS_L1</vt:lpstr>
      <vt:lpstr>BENEFICIARIOS_L2</vt:lpstr>
      <vt:lpstr>EXPEDICIONES_L2</vt:lpstr>
      <vt:lpstr>TRANSFERENCIAS_L2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secon</cp:lastModifiedBy>
  <dcterms:created xsi:type="dcterms:W3CDTF">2014-03-18T07:24:23Z</dcterms:created>
  <dcterms:modified xsi:type="dcterms:W3CDTF">2019-10-22T20:14:50Z</dcterms:modified>
</cp:coreProperties>
</file>