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FORMATO\"/>
    </mc:Choice>
  </mc:AlternateContent>
  <bookViews>
    <workbookView xWindow="0" yWindow="0" windowWidth="7125" windowHeight="5910" tabRatio="920"/>
  </bookViews>
  <sheets>
    <sheet name="RESUMEN" sheetId="8" r:id="rId1"/>
    <sheet name="avisos" sheetId="31" r:id="rId2"/>
    <sheet name="BENEF_REFINO" sheetId="21" r:id="rId3"/>
    <sheet name="EXP_REFINO" sheetId="32" r:id="rId4"/>
    <sheet name="TRANSF_REFINO" sheetId="22" r:id="rId5"/>
    <sheet name="EXP_REFINO_TERCEROS" sheetId="28" r:id="rId6"/>
    <sheet name="EXP_PILONCILLO" sheetId="24" r:id="rId7"/>
    <sheet name="BENEF_OTROS" sheetId="13" r:id="rId8"/>
    <sheet name="EXP_OTROS" sheetId="18" r:id="rId9"/>
    <sheet name="TRANSF_OTROS" sheetId="19" r:id="rId10"/>
    <sheet name="TRANSF_DERECHO_OTROS" sheetId="37" r:id="rId11"/>
    <sheet name="EXP_OTROS_TERCEROS" sheetId="38" r:id="rId12"/>
  </sheets>
  <externalReferences>
    <externalReference r:id="rId13"/>
  </externalReferences>
  <definedNames>
    <definedName name="_xlnm._FilterDatabase" localSheetId="7" hidden="1">BENEF_OTROS!$A$12:$U$62</definedName>
    <definedName name="_xlnm._FilterDatabase" localSheetId="2" hidden="1">BENEF_REFINO!$A$12:$Q$60</definedName>
    <definedName name="_xlnm._FilterDatabase" localSheetId="8" hidden="1">EXP_OTROS!$A$13:$T$83</definedName>
    <definedName name="_xlnm._FilterDatabase" localSheetId="11" hidden="1">EXP_OTROS_TERCEROS!$A$13:$N$28</definedName>
    <definedName name="_xlnm._FilterDatabase" localSheetId="6" hidden="1">EXP_PILONCILLO!$A$13:$S$13</definedName>
    <definedName name="_xlnm._FilterDatabase" localSheetId="3" hidden="1">EXP_REFINO!$A$13:$T$234</definedName>
    <definedName name="_xlnm._FilterDatabase" localSheetId="5" hidden="1">EXP_REFINO_TERCEROS!$A$13:$N$28</definedName>
    <definedName name="_xlnm._FilterDatabase" localSheetId="10" hidden="1">TRANSF_DERECHO_OTROS!$A$13:$J$24</definedName>
    <definedName name="_xlnm._FilterDatabase" localSheetId="9" hidden="1">TRANSF_OTROS!$A$13:$J$91</definedName>
    <definedName name="_xlnm._FilterDatabase" localSheetId="4" hidden="1">TRANSF_REFINO!$A$13:$L$69</definedName>
    <definedName name="fraccion">[1]Auxiliar!$C$2:$C$13</definedName>
    <definedName name="paises">[1]Auxiliar!$K$2:$K$3</definedName>
    <definedName name="procesamiento">[1]Auxiliar!$P$1:$P$3</definedName>
    <definedName name="tipoazucar">[1]Auxiliar!$M$2:$M$3</definedName>
  </definedNames>
  <calcPr calcId="162913"/>
</workbook>
</file>

<file path=xl/calcChain.xml><?xml version="1.0" encoding="utf-8"?>
<calcChain xmlns="http://schemas.openxmlformats.org/spreadsheetml/2006/main">
  <c r="L162" i="32" l="1"/>
  <c r="L161" i="32"/>
  <c r="I15" i="38" l="1"/>
  <c r="I16" i="38"/>
  <c r="I17" i="38"/>
  <c r="I18" i="38"/>
  <c r="I19" i="38"/>
  <c r="I20" i="38"/>
  <c r="I21" i="38"/>
  <c r="I22" i="38"/>
  <c r="I23" i="38"/>
  <c r="I24" i="38"/>
  <c r="I25" i="38"/>
  <c r="I26" i="38"/>
  <c r="I27" i="38"/>
  <c r="I28" i="38"/>
  <c r="I82" i="19"/>
  <c r="I83" i="19"/>
  <c r="I84" i="19"/>
  <c r="I85" i="19"/>
  <c r="I86" i="19"/>
  <c r="I87" i="19"/>
  <c r="I88" i="19"/>
  <c r="I89" i="19"/>
  <c r="I90" i="19"/>
  <c r="I91" i="19"/>
  <c r="M28" i="28"/>
  <c r="I27" i="28"/>
  <c r="I28" i="28"/>
  <c r="I70" i="22"/>
  <c r="I71" i="22"/>
  <c r="I72" i="22"/>
  <c r="I73" i="22"/>
  <c r="I74" i="22"/>
  <c r="I75" i="22"/>
  <c r="I76" i="22"/>
  <c r="I77" i="22"/>
  <c r="I78" i="22"/>
  <c r="I79" i="22"/>
  <c r="I80" i="22"/>
  <c r="I233" i="32"/>
  <c r="I234" i="32"/>
  <c r="Q233" i="32"/>
  <c r="R233" i="32"/>
  <c r="S233" i="32"/>
  <c r="Q234" i="32"/>
  <c r="R234" i="32"/>
  <c r="S234" i="32"/>
  <c r="S26" i="24" l="1"/>
  <c r="T12" i="32"/>
  <c r="I72" i="19" l="1"/>
  <c r="I73" i="19"/>
  <c r="I74" i="19"/>
  <c r="I75" i="19"/>
  <c r="I76" i="19"/>
  <c r="I77" i="19"/>
  <c r="I78" i="19"/>
  <c r="I79" i="19"/>
  <c r="I80" i="19"/>
  <c r="I81" i="19"/>
  <c r="I23" i="28"/>
  <c r="I24" i="28"/>
  <c r="I25" i="28"/>
  <c r="I26" i="28"/>
  <c r="M23" i="28"/>
  <c r="M24" i="28"/>
  <c r="M25" i="28"/>
  <c r="M26" i="28"/>
  <c r="M27" i="28"/>
  <c r="I14" i="28"/>
  <c r="I15" i="28"/>
  <c r="I16" i="28"/>
  <c r="I17" i="28"/>
  <c r="I18" i="28"/>
  <c r="I19" i="28"/>
  <c r="I20" i="28"/>
  <c r="I21" i="28"/>
  <c r="I22" i="28"/>
  <c r="Q221" i="32"/>
  <c r="R221" i="32"/>
  <c r="S221" i="32"/>
  <c r="Q222" i="32"/>
  <c r="R222" i="32"/>
  <c r="S222" i="32"/>
  <c r="Q223" i="32"/>
  <c r="R223" i="32"/>
  <c r="S223" i="32"/>
  <c r="Q224" i="32"/>
  <c r="R224" i="32"/>
  <c r="S224" i="32"/>
  <c r="Q225" i="32"/>
  <c r="R225" i="32"/>
  <c r="S225" i="32"/>
  <c r="Q226" i="32"/>
  <c r="R226" i="32"/>
  <c r="S226" i="32"/>
  <c r="Q227" i="32"/>
  <c r="R227" i="32"/>
  <c r="S227" i="32"/>
  <c r="Q228" i="32"/>
  <c r="R228" i="32"/>
  <c r="S228" i="32"/>
  <c r="Q229" i="32"/>
  <c r="R229" i="32"/>
  <c r="S229" i="32"/>
  <c r="Q230" i="32"/>
  <c r="R230" i="32"/>
  <c r="S230" i="32"/>
  <c r="Q231" i="32"/>
  <c r="R231" i="32"/>
  <c r="S231" i="32"/>
  <c r="Q232" i="32"/>
  <c r="R232" i="32"/>
  <c r="S232" i="32"/>
  <c r="I221" i="32"/>
  <c r="I222" i="32"/>
  <c r="I223" i="32"/>
  <c r="I224" i="32"/>
  <c r="I225" i="32"/>
  <c r="I226" i="32"/>
  <c r="I227" i="32"/>
  <c r="I228" i="32"/>
  <c r="I229" i="32"/>
  <c r="I230" i="32"/>
  <c r="I231" i="32"/>
  <c r="I232" i="32"/>
  <c r="I14" i="21" l="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I14" i="38" l="1"/>
  <c r="H11" i="38"/>
  <c r="G11" i="38"/>
  <c r="B9" i="38"/>
  <c r="B7" i="38"/>
  <c r="B6" i="38"/>
  <c r="Q52" i="13"/>
  <c r="I24" i="37"/>
  <c r="I23" i="37"/>
  <c r="R35" i="13"/>
  <c r="I22" i="37"/>
  <c r="I21" i="37"/>
  <c r="Q30" i="13"/>
  <c r="I20" i="37"/>
  <c r="I19" i="37"/>
  <c r="Q53" i="13"/>
  <c r="I18" i="37"/>
  <c r="I17" i="37"/>
  <c r="R51" i="13"/>
  <c r="I16" i="37"/>
  <c r="I15" i="37"/>
  <c r="Q58" i="13"/>
  <c r="I14" i="37"/>
  <c r="G11" i="37"/>
  <c r="B9" i="37"/>
  <c r="B7" i="37"/>
  <c r="B6" i="37"/>
  <c r="I71" i="19"/>
  <c r="I52" i="13"/>
  <c r="I70" i="19"/>
  <c r="I69" i="19"/>
  <c r="I17" i="13"/>
  <c r="I68" i="19"/>
  <c r="I67" i="19"/>
  <c r="I47" i="13"/>
  <c r="I66" i="19"/>
  <c r="I65" i="19"/>
  <c r="I44" i="13"/>
  <c r="I64" i="19"/>
  <c r="H34" i="13"/>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G11" i="19"/>
  <c r="B9" i="19"/>
  <c r="B7" i="19"/>
  <c r="B6" i="19"/>
  <c r="S83" i="18"/>
  <c r="R83" i="18"/>
  <c r="Q83" i="18"/>
  <c r="I83" i="18"/>
  <c r="S82" i="18"/>
  <c r="R82" i="18"/>
  <c r="Q82" i="18"/>
  <c r="I82" i="18"/>
  <c r="S81" i="18"/>
  <c r="R81" i="18"/>
  <c r="Q81" i="18"/>
  <c r="I81" i="18"/>
  <c r="S80" i="18"/>
  <c r="R80" i="18"/>
  <c r="Q80" i="18"/>
  <c r="I80" i="18"/>
  <c r="S79" i="18"/>
  <c r="R79" i="18"/>
  <c r="Q79" i="18"/>
  <c r="I79" i="18"/>
  <c r="S78" i="18"/>
  <c r="R78" i="18"/>
  <c r="Q78" i="18"/>
  <c r="I78" i="18"/>
  <c r="S77" i="18"/>
  <c r="R77" i="18"/>
  <c r="Q77" i="18"/>
  <c r="I77" i="18"/>
  <c r="S76" i="18"/>
  <c r="R76" i="18"/>
  <c r="Q76" i="18"/>
  <c r="I76" i="18"/>
  <c r="S75" i="18"/>
  <c r="R75" i="18"/>
  <c r="Q75" i="18"/>
  <c r="I75" i="18"/>
  <c r="S74" i="18"/>
  <c r="R74" i="18"/>
  <c r="Q74" i="18"/>
  <c r="I74" i="18"/>
  <c r="S73" i="18"/>
  <c r="R73" i="18"/>
  <c r="Q73" i="18"/>
  <c r="I73" i="18"/>
  <c r="S72" i="18"/>
  <c r="R72" i="18"/>
  <c r="Q72" i="18"/>
  <c r="I72" i="18"/>
  <c r="S71" i="18"/>
  <c r="R71" i="18"/>
  <c r="Q71" i="18"/>
  <c r="I71" i="18"/>
  <c r="S70" i="18"/>
  <c r="R70" i="18"/>
  <c r="Q70" i="18"/>
  <c r="I70" i="18"/>
  <c r="S69" i="18"/>
  <c r="R69" i="18"/>
  <c r="Q69" i="18"/>
  <c r="I69" i="18"/>
  <c r="S68" i="18"/>
  <c r="Q68" i="18"/>
  <c r="R68" i="18" s="1"/>
  <c r="I68" i="18"/>
  <c r="S67" i="18"/>
  <c r="R67" i="18"/>
  <c r="Q67" i="18"/>
  <c r="I67" i="18"/>
  <c r="S66" i="18"/>
  <c r="Q66" i="18"/>
  <c r="R66" i="18" s="1"/>
  <c r="I66" i="18"/>
  <c r="S65" i="18"/>
  <c r="Q65" i="18"/>
  <c r="R65" i="18" s="1"/>
  <c r="I65" i="18"/>
  <c r="S64" i="18"/>
  <c r="Q64" i="18"/>
  <c r="R64" i="18" s="1"/>
  <c r="I64" i="18"/>
  <c r="S63" i="18"/>
  <c r="Q63" i="18"/>
  <c r="R63" i="18" s="1"/>
  <c r="I63" i="18"/>
  <c r="S62" i="18"/>
  <c r="R62" i="18"/>
  <c r="Q62" i="18"/>
  <c r="I62" i="18"/>
  <c r="K19" i="13"/>
  <c r="S61" i="18"/>
  <c r="Q61" i="18"/>
  <c r="R61" i="18" s="1"/>
  <c r="I61" i="18"/>
  <c r="S60" i="18"/>
  <c r="R60" i="18"/>
  <c r="Q60" i="18"/>
  <c r="I60" i="18"/>
  <c r="S59" i="18"/>
  <c r="R59" i="18"/>
  <c r="Q59" i="18"/>
  <c r="I59" i="18"/>
  <c r="S58" i="18"/>
  <c r="R58" i="18"/>
  <c r="Q58" i="18"/>
  <c r="I58" i="18"/>
  <c r="S57" i="18"/>
  <c r="R57" i="18"/>
  <c r="Q57" i="18"/>
  <c r="I57" i="18"/>
  <c r="S56" i="18"/>
  <c r="R56" i="18"/>
  <c r="Q56" i="18"/>
  <c r="I56" i="18"/>
  <c r="S55" i="18"/>
  <c r="R55" i="18"/>
  <c r="Q55" i="18"/>
  <c r="I55" i="18"/>
  <c r="S54" i="18"/>
  <c r="R54" i="18"/>
  <c r="Q54" i="18"/>
  <c r="I54" i="18"/>
  <c r="S53" i="18"/>
  <c r="Q53" i="18"/>
  <c r="R53" i="18" s="1"/>
  <c r="I53" i="18"/>
  <c r="S52" i="18"/>
  <c r="R52" i="18"/>
  <c r="Q52" i="18"/>
  <c r="I52" i="18"/>
  <c r="S51" i="18"/>
  <c r="R51" i="18"/>
  <c r="Q51" i="18"/>
  <c r="I51" i="18"/>
  <c r="S50" i="18"/>
  <c r="R50" i="18"/>
  <c r="Q50" i="18"/>
  <c r="I50" i="18"/>
  <c r="S49" i="18"/>
  <c r="R49" i="18"/>
  <c r="Q49" i="18"/>
  <c r="I49" i="18"/>
  <c r="S48" i="18"/>
  <c r="R48" i="18"/>
  <c r="Q48" i="18"/>
  <c r="I48" i="18"/>
  <c r="S47" i="18"/>
  <c r="R47" i="18"/>
  <c r="Q47" i="18"/>
  <c r="I47" i="18"/>
  <c r="S46" i="18"/>
  <c r="R46" i="18"/>
  <c r="Q46" i="18"/>
  <c r="I46" i="18"/>
  <c r="S45" i="18"/>
  <c r="R45" i="18"/>
  <c r="Q45" i="18"/>
  <c r="I45" i="18"/>
  <c r="S44" i="18"/>
  <c r="R44" i="18"/>
  <c r="Q44" i="18"/>
  <c r="I44" i="18"/>
  <c r="S43" i="18"/>
  <c r="Q43" i="18"/>
  <c r="R43" i="18" s="1"/>
  <c r="I43" i="18"/>
  <c r="S42" i="18"/>
  <c r="R42" i="18"/>
  <c r="Q42" i="18"/>
  <c r="I42" i="18"/>
  <c r="S41" i="18"/>
  <c r="R41" i="18"/>
  <c r="Q41" i="18"/>
  <c r="I41" i="18"/>
  <c r="S40" i="18"/>
  <c r="R40" i="18"/>
  <c r="Q40" i="18"/>
  <c r="I40" i="18"/>
  <c r="S39" i="18"/>
  <c r="R39" i="18"/>
  <c r="Q39" i="18"/>
  <c r="I39" i="18"/>
  <c r="S38" i="18"/>
  <c r="R38" i="18"/>
  <c r="Q38" i="18"/>
  <c r="I38" i="18"/>
  <c r="S37" i="18"/>
  <c r="R37" i="18"/>
  <c r="Q37" i="18"/>
  <c r="I37" i="18"/>
  <c r="S36" i="18"/>
  <c r="R36" i="18"/>
  <c r="Q36" i="18"/>
  <c r="I36" i="18"/>
  <c r="S35" i="18"/>
  <c r="R35" i="18"/>
  <c r="Q35" i="18"/>
  <c r="I35" i="18"/>
  <c r="S34" i="18"/>
  <c r="R34" i="18"/>
  <c r="Q34" i="18"/>
  <c r="I34" i="18"/>
  <c r="S33" i="18"/>
  <c r="R33" i="18"/>
  <c r="Q33" i="18"/>
  <c r="I33" i="18"/>
  <c r="S32" i="18"/>
  <c r="R32" i="18"/>
  <c r="Q32" i="18"/>
  <c r="I32" i="18"/>
  <c r="S31" i="18"/>
  <c r="R31" i="18"/>
  <c r="Q31" i="18"/>
  <c r="I31" i="18"/>
  <c r="M35" i="13"/>
  <c r="S35" i="13" s="1"/>
  <c r="S30" i="18"/>
  <c r="R30" i="18"/>
  <c r="Q30" i="18"/>
  <c r="I30" i="18"/>
  <c r="S29" i="18"/>
  <c r="Q29" i="18"/>
  <c r="R29" i="18" s="1"/>
  <c r="I29" i="18"/>
  <c r="M56" i="13"/>
  <c r="S56" i="13" s="1"/>
  <c r="S28" i="18"/>
  <c r="R28" i="18"/>
  <c r="Q28" i="18"/>
  <c r="I28" i="18"/>
  <c r="S27" i="18"/>
  <c r="R27" i="18"/>
  <c r="Q27" i="18"/>
  <c r="I27" i="18"/>
  <c r="S26" i="18"/>
  <c r="R26" i="18"/>
  <c r="Q26" i="18"/>
  <c r="I26" i="18"/>
  <c r="S25" i="18"/>
  <c r="Q25" i="18"/>
  <c r="R25" i="18" s="1"/>
  <c r="I25" i="18"/>
  <c r="S24" i="18"/>
  <c r="R24" i="18"/>
  <c r="Q24" i="18"/>
  <c r="I24" i="18"/>
  <c r="S23" i="18"/>
  <c r="R23" i="18"/>
  <c r="Q23" i="18"/>
  <c r="I23" i="18"/>
  <c r="S22" i="18"/>
  <c r="R22" i="18"/>
  <c r="Q22" i="18"/>
  <c r="I22" i="18"/>
  <c r="S21" i="18"/>
  <c r="R21" i="18"/>
  <c r="Q21" i="18"/>
  <c r="I21" i="18"/>
  <c r="S20" i="18"/>
  <c r="Q20" i="18"/>
  <c r="R20" i="18" s="1"/>
  <c r="I20" i="18"/>
  <c r="S19" i="18"/>
  <c r="Q19" i="18"/>
  <c r="R19" i="18" s="1"/>
  <c r="I19" i="18"/>
  <c r="S18" i="18"/>
  <c r="R18" i="18"/>
  <c r="Q18" i="18"/>
  <c r="I18" i="18"/>
  <c r="S17" i="18"/>
  <c r="Q17" i="18"/>
  <c r="R17" i="18" s="1"/>
  <c r="I17" i="18"/>
  <c r="S16" i="18"/>
  <c r="R16" i="18"/>
  <c r="Q16" i="18"/>
  <c r="I16" i="18"/>
  <c r="S15" i="18"/>
  <c r="R15" i="18"/>
  <c r="Q15" i="18"/>
  <c r="I15" i="18"/>
  <c r="S14" i="18"/>
  <c r="R14" i="18"/>
  <c r="Q14" i="18"/>
  <c r="I14" i="18"/>
  <c r="O11" i="18"/>
  <c r="H11" i="18"/>
  <c r="G11" i="18"/>
  <c r="B9" i="18"/>
  <c r="B7" i="18"/>
  <c r="B6" i="18"/>
  <c r="T62" i="13"/>
  <c r="G62" i="13"/>
  <c r="E31" i="8" s="1"/>
  <c r="E28" i="8" s="1"/>
  <c r="E62" i="13"/>
  <c r="D62" i="13"/>
  <c r="E29" i="8" s="1"/>
  <c r="R61" i="13"/>
  <c r="Q61" i="13"/>
  <c r="M61" i="13"/>
  <c r="L61" i="13"/>
  <c r="K61" i="13"/>
  <c r="I61" i="13"/>
  <c r="H61" i="13"/>
  <c r="F61" i="13"/>
  <c r="R60" i="13"/>
  <c r="Q60" i="13"/>
  <c r="M60" i="13"/>
  <c r="S60" i="13" s="1"/>
  <c r="L60" i="13"/>
  <c r="K60" i="13"/>
  <c r="I60" i="13"/>
  <c r="H60" i="13"/>
  <c r="F60" i="13"/>
  <c r="R59" i="13"/>
  <c r="Q59" i="13"/>
  <c r="M59" i="13"/>
  <c r="S59" i="13" s="1"/>
  <c r="L59" i="13"/>
  <c r="K59" i="13"/>
  <c r="I59" i="13"/>
  <c r="H59" i="13"/>
  <c r="F59" i="13"/>
  <c r="R58" i="13"/>
  <c r="M58" i="13"/>
  <c r="L58" i="13"/>
  <c r="K58" i="13"/>
  <c r="I58" i="13"/>
  <c r="H58" i="13"/>
  <c r="F58" i="13"/>
  <c r="R57" i="13"/>
  <c r="Q57" i="13"/>
  <c r="M57" i="13"/>
  <c r="L57" i="13"/>
  <c r="K57" i="13"/>
  <c r="I57" i="13"/>
  <c r="H57" i="13"/>
  <c r="F57" i="13"/>
  <c r="R56" i="13"/>
  <c r="Q56" i="13"/>
  <c r="K56" i="13"/>
  <c r="I56" i="13"/>
  <c r="H56" i="13"/>
  <c r="F56" i="13"/>
  <c r="R55" i="13"/>
  <c r="Q55" i="13"/>
  <c r="M55" i="13"/>
  <c r="S55" i="13" s="1"/>
  <c r="L55" i="13"/>
  <c r="K55" i="13"/>
  <c r="I55" i="13"/>
  <c r="H55" i="13"/>
  <c r="F55" i="13"/>
  <c r="R54" i="13"/>
  <c r="Q54" i="13"/>
  <c r="I54" i="13"/>
  <c r="H54" i="13"/>
  <c r="F54" i="13"/>
  <c r="R53" i="13"/>
  <c r="I53" i="13"/>
  <c r="H53" i="13"/>
  <c r="F53" i="13"/>
  <c r="R52" i="13"/>
  <c r="H52" i="13"/>
  <c r="F52" i="13"/>
  <c r="Q51" i="13"/>
  <c r="M51" i="13"/>
  <c r="S51" i="13" s="1"/>
  <c r="L51" i="13"/>
  <c r="K51" i="13"/>
  <c r="I51" i="13"/>
  <c r="H51" i="13"/>
  <c r="F51" i="13"/>
  <c r="R50" i="13"/>
  <c r="Q50" i="13"/>
  <c r="M50" i="13"/>
  <c r="L50" i="13"/>
  <c r="K50" i="13"/>
  <c r="I50" i="13"/>
  <c r="H50" i="13"/>
  <c r="F50" i="13"/>
  <c r="R49" i="13"/>
  <c r="Q49" i="13"/>
  <c r="M49" i="13"/>
  <c r="L49" i="13"/>
  <c r="K49" i="13"/>
  <c r="I49" i="13"/>
  <c r="H49" i="13"/>
  <c r="F49" i="13"/>
  <c r="R48" i="13"/>
  <c r="Q48" i="13"/>
  <c r="M48" i="13"/>
  <c r="L48" i="13"/>
  <c r="K48" i="13"/>
  <c r="I48" i="13"/>
  <c r="H48" i="13"/>
  <c r="F48" i="13"/>
  <c r="R47" i="13"/>
  <c r="Q47" i="13"/>
  <c r="M47" i="13"/>
  <c r="S47" i="13" s="1"/>
  <c r="L47" i="13"/>
  <c r="K47" i="13"/>
  <c r="H47" i="13"/>
  <c r="F47" i="13"/>
  <c r="R46" i="13"/>
  <c r="Q46" i="13"/>
  <c r="M46" i="13"/>
  <c r="L46" i="13"/>
  <c r="K46" i="13"/>
  <c r="I46" i="13"/>
  <c r="H46" i="13"/>
  <c r="F46" i="13"/>
  <c r="R45" i="13"/>
  <c r="Q45" i="13"/>
  <c r="M45" i="13"/>
  <c r="L45" i="13"/>
  <c r="K45" i="13"/>
  <c r="I45" i="13"/>
  <c r="H45" i="13"/>
  <c r="F45" i="13"/>
  <c r="R44" i="13"/>
  <c r="Q44" i="13"/>
  <c r="H44" i="13"/>
  <c r="F44" i="13"/>
  <c r="R43" i="13"/>
  <c r="Q43" i="13"/>
  <c r="M43" i="13"/>
  <c r="S43" i="13" s="1"/>
  <c r="L43" i="13"/>
  <c r="K43" i="13"/>
  <c r="I43" i="13"/>
  <c r="H43" i="13"/>
  <c r="F43" i="13"/>
  <c r="R42" i="13"/>
  <c r="Q42" i="13"/>
  <c r="M42" i="13"/>
  <c r="L42" i="13"/>
  <c r="K42" i="13"/>
  <c r="I42" i="13"/>
  <c r="H42" i="13"/>
  <c r="F42" i="13"/>
  <c r="R41" i="13"/>
  <c r="Q41" i="13"/>
  <c r="M41" i="13"/>
  <c r="L41" i="13"/>
  <c r="K41" i="13"/>
  <c r="I41" i="13"/>
  <c r="H41" i="13"/>
  <c r="F41" i="13"/>
  <c r="R40" i="13"/>
  <c r="Q40" i="13"/>
  <c r="I40" i="13"/>
  <c r="H40" i="13"/>
  <c r="F40" i="13"/>
  <c r="R39" i="13"/>
  <c r="Q39" i="13"/>
  <c r="M39" i="13"/>
  <c r="S39" i="13" s="1"/>
  <c r="L39" i="13"/>
  <c r="K39" i="13"/>
  <c r="I39" i="13"/>
  <c r="H39" i="13"/>
  <c r="F39" i="13"/>
  <c r="R38" i="13"/>
  <c r="Q38" i="13"/>
  <c r="I38" i="13"/>
  <c r="H38" i="13"/>
  <c r="F38" i="13"/>
  <c r="R37" i="13"/>
  <c r="Q37" i="13"/>
  <c r="M37" i="13"/>
  <c r="L37" i="13"/>
  <c r="K37" i="13"/>
  <c r="I37" i="13"/>
  <c r="H37" i="13"/>
  <c r="F37" i="13"/>
  <c r="R36" i="13"/>
  <c r="Q36" i="13"/>
  <c r="I36" i="13"/>
  <c r="H36" i="13"/>
  <c r="F36" i="13"/>
  <c r="Q35" i="13"/>
  <c r="I35" i="13"/>
  <c r="H35" i="13"/>
  <c r="F35" i="13"/>
  <c r="R34" i="13"/>
  <c r="Q34" i="13"/>
  <c r="M34" i="13"/>
  <c r="L34" i="13"/>
  <c r="K34" i="13"/>
  <c r="F34" i="13"/>
  <c r="R33" i="13"/>
  <c r="Q33" i="13"/>
  <c r="M33" i="13"/>
  <c r="L33" i="13"/>
  <c r="K33" i="13"/>
  <c r="I33" i="13"/>
  <c r="H33" i="13"/>
  <c r="F33" i="13"/>
  <c r="R32" i="13"/>
  <c r="Q32" i="13"/>
  <c r="I32" i="13"/>
  <c r="H32" i="13"/>
  <c r="F32" i="13"/>
  <c r="R31" i="13"/>
  <c r="Q31" i="13"/>
  <c r="M31" i="13"/>
  <c r="S31" i="13" s="1"/>
  <c r="L31" i="13"/>
  <c r="K31" i="13"/>
  <c r="I31" i="13"/>
  <c r="H31" i="13"/>
  <c r="F31" i="13"/>
  <c r="R30" i="13"/>
  <c r="I30" i="13"/>
  <c r="H30" i="13"/>
  <c r="F30" i="13"/>
  <c r="R29" i="13"/>
  <c r="Q29" i="13"/>
  <c r="M29" i="13"/>
  <c r="L29" i="13"/>
  <c r="K29" i="13"/>
  <c r="I29" i="13"/>
  <c r="H29" i="13"/>
  <c r="F29" i="13"/>
  <c r="R28" i="13"/>
  <c r="Q28" i="13"/>
  <c r="M28" i="13"/>
  <c r="L28" i="13"/>
  <c r="K28" i="13"/>
  <c r="I28" i="13"/>
  <c r="H28" i="13"/>
  <c r="F28" i="13"/>
  <c r="R27" i="13"/>
  <c r="Q27" i="13"/>
  <c r="I27" i="13"/>
  <c r="H27" i="13"/>
  <c r="F27" i="13"/>
  <c r="R26" i="13"/>
  <c r="Q26" i="13"/>
  <c r="M26" i="13"/>
  <c r="L26" i="13"/>
  <c r="K26" i="13"/>
  <c r="I26" i="13"/>
  <c r="H26" i="13"/>
  <c r="F26" i="13"/>
  <c r="R25" i="13"/>
  <c r="Q25" i="13"/>
  <c r="I25" i="13"/>
  <c r="H25" i="13"/>
  <c r="F25" i="13"/>
  <c r="R24" i="13"/>
  <c r="Q24" i="13"/>
  <c r="I24" i="13"/>
  <c r="H24" i="13"/>
  <c r="F24" i="13"/>
  <c r="R23" i="13"/>
  <c r="Q23" i="13"/>
  <c r="I23" i="13"/>
  <c r="H23" i="13"/>
  <c r="F23" i="13"/>
  <c r="R22" i="13"/>
  <c r="Q22" i="13"/>
  <c r="M22" i="13"/>
  <c r="L22" i="13"/>
  <c r="K22" i="13"/>
  <c r="I22" i="13"/>
  <c r="H22" i="13"/>
  <c r="F22" i="13"/>
  <c r="R21" i="13"/>
  <c r="Q21" i="13"/>
  <c r="M21" i="13"/>
  <c r="L21" i="13"/>
  <c r="K21" i="13"/>
  <c r="I21" i="13"/>
  <c r="H21" i="13"/>
  <c r="F21" i="13"/>
  <c r="R20" i="13"/>
  <c r="I20" i="13"/>
  <c r="F20" i="13"/>
  <c r="R19" i="13"/>
  <c r="Q19" i="13"/>
  <c r="I19" i="13"/>
  <c r="H19" i="13"/>
  <c r="F19" i="13"/>
  <c r="R18" i="13"/>
  <c r="Q18" i="13"/>
  <c r="M18" i="13"/>
  <c r="L18" i="13"/>
  <c r="K18" i="13"/>
  <c r="I18" i="13"/>
  <c r="H18" i="13"/>
  <c r="F18" i="13"/>
  <c r="R17" i="13"/>
  <c r="Q17" i="13"/>
  <c r="M17" i="13"/>
  <c r="L17" i="13"/>
  <c r="K17" i="13"/>
  <c r="H17" i="13"/>
  <c r="F17" i="13"/>
  <c r="R16" i="13"/>
  <c r="Q16" i="13"/>
  <c r="I16" i="13"/>
  <c r="H16" i="13"/>
  <c r="F16" i="13"/>
  <c r="R15" i="13"/>
  <c r="Q15" i="13"/>
  <c r="I15" i="13"/>
  <c r="H15" i="13"/>
  <c r="F15" i="13"/>
  <c r="R14" i="13"/>
  <c r="Q14" i="13"/>
  <c r="I14" i="13"/>
  <c r="H14" i="13"/>
  <c r="F14" i="13"/>
  <c r="R13" i="13"/>
  <c r="Q13" i="13"/>
  <c r="M13" i="13"/>
  <c r="L13" i="13"/>
  <c r="K13" i="13"/>
  <c r="I13" i="13"/>
  <c r="H13" i="13"/>
  <c r="F13" i="13"/>
  <c r="B9" i="13"/>
  <c r="B7" i="13"/>
  <c r="B6" i="13"/>
  <c r="I26" i="24"/>
  <c r="S25" i="24"/>
  <c r="R25" i="24"/>
  <c r="Q25" i="24"/>
  <c r="I25" i="24"/>
  <c r="S24" i="24"/>
  <c r="R24" i="24"/>
  <c r="Q24" i="24"/>
  <c r="I24" i="24"/>
  <c r="S23" i="24"/>
  <c r="R23" i="24"/>
  <c r="Q23" i="24"/>
  <c r="I23" i="24"/>
  <c r="S22" i="24"/>
  <c r="R22" i="24"/>
  <c r="Q22" i="24"/>
  <c r="I22" i="24"/>
  <c r="S21" i="24"/>
  <c r="R21" i="24"/>
  <c r="Q21" i="24"/>
  <c r="I21" i="24"/>
  <c r="S20" i="24"/>
  <c r="R20" i="24"/>
  <c r="Q20" i="24"/>
  <c r="I20" i="24"/>
  <c r="S19" i="24"/>
  <c r="R19" i="24"/>
  <c r="Q19" i="24"/>
  <c r="I19" i="24"/>
  <c r="S18" i="24"/>
  <c r="R18" i="24"/>
  <c r="Q18" i="24"/>
  <c r="I18" i="24"/>
  <c r="S17" i="24"/>
  <c r="R17" i="24"/>
  <c r="Q17" i="24"/>
  <c r="I17" i="24"/>
  <c r="S16" i="24"/>
  <c r="R16" i="24"/>
  <c r="Q16" i="24"/>
  <c r="I16" i="24"/>
  <c r="S15" i="24"/>
  <c r="R15" i="24"/>
  <c r="Q15" i="24"/>
  <c r="I15" i="24"/>
  <c r="S14" i="24"/>
  <c r="R14" i="24"/>
  <c r="Q14" i="24"/>
  <c r="I14" i="24"/>
  <c r="O11" i="24"/>
  <c r="H11" i="24"/>
  <c r="G11" i="24"/>
  <c r="B9" i="24"/>
  <c r="B7" i="24"/>
  <c r="B6" i="24"/>
  <c r="M22" i="28"/>
  <c r="M21" i="28"/>
  <c r="M20" i="28"/>
  <c r="M19" i="28"/>
  <c r="M18" i="28"/>
  <c r="M17" i="28"/>
  <c r="M16" i="28"/>
  <c r="M15" i="28"/>
  <c r="F20" i="8"/>
  <c r="M14" i="28"/>
  <c r="H11" i="28"/>
  <c r="G11" i="28"/>
  <c r="B9" i="28"/>
  <c r="B7" i="28"/>
  <c r="B6" i="28"/>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H13" i="21"/>
  <c r="I18" i="22"/>
  <c r="I17" i="22"/>
  <c r="I16" i="22"/>
  <c r="I15" i="22"/>
  <c r="I14" i="22"/>
  <c r="G11" i="22"/>
  <c r="B9" i="22"/>
  <c r="B7" i="22"/>
  <c r="B6" i="22"/>
  <c r="S220" i="32"/>
  <c r="R220" i="32"/>
  <c r="Q220" i="32"/>
  <c r="I220" i="32"/>
  <c r="S219" i="32"/>
  <c r="R219" i="32"/>
  <c r="Q219" i="32"/>
  <c r="I219" i="32"/>
  <c r="S218" i="32"/>
  <c r="R218" i="32"/>
  <c r="Q218" i="32"/>
  <c r="I218" i="32"/>
  <c r="S217" i="32"/>
  <c r="R217" i="32"/>
  <c r="Q217" i="32"/>
  <c r="I217" i="32"/>
  <c r="S216" i="32"/>
  <c r="R216" i="32"/>
  <c r="Q216" i="32"/>
  <c r="I216" i="32"/>
  <c r="L53" i="21"/>
  <c r="S215" i="32"/>
  <c r="R215" i="32"/>
  <c r="Q215" i="32"/>
  <c r="I215" i="32"/>
  <c r="S214" i="32"/>
  <c r="R214" i="32"/>
  <c r="Q214" i="32"/>
  <c r="I214" i="32"/>
  <c r="S213" i="32"/>
  <c r="R213" i="32"/>
  <c r="Q213" i="32"/>
  <c r="I213" i="32"/>
  <c r="S212" i="32"/>
  <c r="R212" i="32"/>
  <c r="Q212" i="32"/>
  <c r="I212" i="32"/>
  <c r="S211" i="32"/>
  <c r="R211" i="32"/>
  <c r="Q211" i="32"/>
  <c r="I211" i="32"/>
  <c r="S210" i="32"/>
  <c r="R210" i="32"/>
  <c r="Q210" i="32"/>
  <c r="I210" i="32"/>
  <c r="S209" i="32"/>
  <c r="R209" i="32"/>
  <c r="Q209" i="32"/>
  <c r="I209" i="32"/>
  <c r="S208" i="32"/>
  <c r="Q208" i="32"/>
  <c r="R208" i="32" s="1"/>
  <c r="I208" i="32"/>
  <c r="S207" i="32"/>
  <c r="R207" i="32"/>
  <c r="Q207" i="32"/>
  <c r="I207" i="32"/>
  <c r="S206" i="32"/>
  <c r="R206" i="32"/>
  <c r="Q206" i="32"/>
  <c r="I206" i="32"/>
  <c r="S205" i="32"/>
  <c r="R205" i="32"/>
  <c r="Q205" i="32"/>
  <c r="I205" i="32"/>
  <c r="S204" i="32"/>
  <c r="R204" i="32"/>
  <c r="Q204" i="32"/>
  <c r="I204" i="32"/>
  <c r="S203" i="32"/>
  <c r="R203" i="32"/>
  <c r="Q203" i="32"/>
  <c r="I203" i="32"/>
  <c r="S202" i="32"/>
  <c r="R202" i="32"/>
  <c r="Q202" i="32"/>
  <c r="I202" i="32"/>
  <c r="S201" i="32"/>
  <c r="R201" i="32"/>
  <c r="Q201" i="32"/>
  <c r="I201" i="32"/>
  <c r="S200" i="32"/>
  <c r="Q200" i="32"/>
  <c r="R200" i="32" s="1"/>
  <c r="I200" i="32"/>
  <c r="S199" i="32"/>
  <c r="R199" i="32"/>
  <c r="Q199" i="32"/>
  <c r="I199" i="32"/>
  <c r="S198" i="32"/>
  <c r="R198" i="32"/>
  <c r="Q198" i="32"/>
  <c r="I198" i="32"/>
  <c r="S197" i="32"/>
  <c r="R197" i="32"/>
  <c r="Q197" i="32"/>
  <c r="I197" i="32"/>
  <c r="S196" i="32"/>
  <c r="R196" i="32"/>
  <c r="Q196" i="32"/>
  <c r="I196" i="32"/>
  <c r="S195" i="32"/>
  <c r="R195" i="32"/>
  <c r="Q195" i="32"/>
  <c r="I195" i="32"/>
  <c r="S194" i="32"/>
  <c r="R194" i="32"/>
  <c r="Q194" i="32"/>
  <c r="I194" i="32"/>
  <c r="S193" i="32"/>
  <c r="R193" i="32"/>
  <c r="Q193" i="32"/>
  <c r="I193" i="32"/>
  <c r="S192" i="32"/>
  <c r="R192" i="32"/>
  <c r="Q192" i="32"/>
  <c r="I192" i="32"/>
  <c r="S191" i="32"/>
  <c r="R191" i="32"/>
  <c r="Q191" i="32"/>
  <c r="I191" i="32"/>
  <c r="S190" i="32"/>
  <c r="R190" i="32"/>
  <c r="Q190" i="32"/>
  <c r="I190" i="32"/>
  <c r="S189" i="32"/>
  <c r="R189" i="32"/>
  <c r="Q189" i="32"/>
  <c r="I189" i="32"/>
  <c r="S188" i="32"/>
  <c r="R188" i="32"/>
  <c r="Q188" i="32"/>
  <c r="I188" i="32"/>
  <c r="S187" i="32"/>
  <c r="Q187" i="32"/>
  <c r="R187" i="32" s="1"/>
  <c r="I187" i="32"/>
  <c r="S186" i="32"/>
  <c r="Q186" i="32"/>
  <c r="R186" i="32" s="1"/>
  <c r="I186" i="32"/>
  <c r="S185" i="32"/>
  <c r="Q185" i="32"/>
  <c r="R185" i="32" s="1"/>
  <c r="I185" i="32"/>
  <c r="S184" i="32"/>
  <c r="Q184" i="32"/>
  <c r="R184" i="32" s="1"/>
  <c r="I184" i="32"/>
  <c r="S183" i="32"/>
  <c r="Q183" i="32"/>
  <c r="R183" i="32" s="1"/>
  <c r="I183" i="32"/>
  <c r="S182" i="32"/>
  <c r="Q182" i="32"/>
  <c r="R182" i="32" s="1"/>
  <c r="I182" i="32"/>
  <c r="S181" i="32"/>
  <c r="R181" i="32"/>
  <c r="Q181" i="32"/>
  <c r="I181" i="32"/>
  <c r="S180" i="32"/>
  <c r="Q180" i="32"/>
  <c r="R180" i="32" s="1"/>
  <c r="I180" i="32"/>
  <c r="S179" i="32"/>
  <c r="R179" i="32"/>
  <c r="Q179" i="32"/>
  <c r="I179" i="32"/>
  <c r="S178" i="32"/>
  <c r="Q178" i="32"/>
  <c r="R178" i="32" s="1"/>
  <c r="I178" i="32"/>
  <c r="S177" i="32"/>
  <c r="Q177" i="32"/>
  <c r="R177" i="32" s="1"/>
  <c r="I177" i="32"/>
  <c r="S176" i="32"/>
  <c r="Q176" i="32"/>
  <c r="R176" i="32" s="1"/>
  <c r="I176" i="32"/>
  <c r="S175" i="32"/>
  <c r="Q175" i="32"/>
  <c r="R175" i="32" s="1"/>
  <c r="I175" i="32"/>
  <c r="S174" i="32"/>
  <c r="R174" i="32"/>
  <c r="Q174" i="32"/>
  <c r="I174" i="32"/>
  <c r="S173" i="32"/>
  <c r="R173" i="32"/>
  <c r="Q173" i="32"/>
  <c r="I173" i="32"/>
  <c r="S172" i="32"/>
  <c r="R172" i="32"/>
  <c r="Q172" i="32"/>
  <c r="I172" i="32"/>
  <c r="S171" i="32"/>
  <c r="Q171" i="32"/>
  <c r="R171" i="32" s="1"/>
  <c r="I171" i="32"/>
  <c r="S170" i="32"/>
  <c r="Q170" i="32"/>
  <c r="R170" i="32" s="1"/>
  <c r="I170" i="32"/>
  <c r="S169" i="32"/>
  <c r="R169" i="32"/>
  <c r="Q169" i="32"/>
  <c r="I169" i="32"/>
  <c r="S168" i="32"/>
  <c r="Q168" i="32"/>
  <c r="R168" i="32" s="1"/>
  <c r="I168" i="32"/>
  <c r="S167" i="32"/>
  <c r="Q167" i="32"/>
  <c r="R167" i="32" s="1"/>
  <c r="I167" i="32"/>
  <c r="S166" i="32"/>
  <c r="R166" i="32"/>
  <c r="Q166" i="32"/>
  <c r="I166" i="32"/>
  <c r="S165" i="32"/>
  <c r="Q165" i="32"/>
  <c r="R165" i="32" s="1"/>
  <c r="I165" i="32"/>
  <c r="S164" i="32"/>
  <c r="R164" i="32"/>
  <c r="Q164" i="32"/>
  <c r="I164" i="32"/>
  <c r="S163" i="32"/>
  <c r="Q163" i="32"/>
  <c r="R163" i="32" s="1"/>
  <c r="I163" i="32"/>
  <c r="S162" i="32"/>
  <c r="R162" i="32"/>
  <c r="Q162" i="32"/>
  <c r="I162" i="32"/>
  <c r="L39" i="21"/>
  <c r="S161" i="32"/>
  <c r="R161" i="32"/>
  <c r="Q161" i="32"/>
  <c r="I161" i="32"/>
  <c r="S160" i="32"/>
  <c r="R160" i="32"/>
  <c r="Q160" i="32"/>
  <c r="I160" i="32"/>
  <c r="S159" i="32"/>
  <c r="Q159" i="32"/>
  <c r="R159" i="32" s="1"/>
  <c r="I159" i="32"/>
  <c r="S158" i="32"/>
  <c r="Q158" i="32"/>
  <c r="R158" i="32" s="1"/>
  <c r="I158" i="32"/>
  <c r="S157" i="32"/>
  <c r="R157" i="32"/>
  <c r="Q157" i="32"/>
  <c r="I157" i="32"/>
  <c r="S156" i="32"/>
  <c r="Q156" i="32"/>
  <c r="R156" i="32" s="1"/>
  <c r="I156" i="32"/>
  <c r="S155" i="32"/>
  <c r="Q155" i="32"/>
  <c r="R155" i="32" s="1"/>
  <c r="I155" i="32"/>
  <c r="S154" i="32"/>
  <c r="R154" i="32"/>
  <c r="Q154" i="32"/>
  <c r="I154" i="32"/>
  <c r="S153" i="32"/>
  <c r="R153" i="32"/>
  <c r="Q153" i="32"/>
  <c r="I153" i="32"/>
  <c r="S152" i="32"/>
  <c r="R152" i="32"/>
  <c r="Q152" i="32"/>
  <c r="I152" i="32"/>
  <c r="S151" i="32"/>
  <c r="Q151" i="32"/>
  <c r="R151" i="32" s="1"/>
  <c r="I151" i="32"/>
  <c r="S150" i="32"/>
  <c r="R150" i="32"/>
  <c r="Q150" i="32"/>
  <c r="I150" i="32"/>
  <c r="M18" i="21"/>
  <c r="S149" i="32"/>
  <c r="Q149" i="32"/>
  <c r="R149" i="32" s="1"/>
  <c r="I149" i="32"/>
  <c r="S148" i="32"/>
  <c r="R148" i="32"/>
  <c r="Q148" i="32"/>
  <c r="I148" i="32"/>
  <c r="S147" i="32"/>
  <c r="R147" i="32"/>
  <c r="Q147" i="32"/>
  <c r="I147" i="32"/>
  <c r="S146" i="32"/>
  <c r="Q146" i="32"/>
  <c r="R146" i="32" s="1"/>
  <c r="I146" i="32"/>
  <c r="S145" i="32"/>
  <c r="R145" i="32"/>
  <c r="Q145" i="32"/>
  <c r="I145" i="32"/>
  <c r="S144" i="32"/>
  <c r="R144" i="32"/>
  <c r="Q144" i="32"/>
  <c r="I144" i="32"/>
  <c r="S143" i="32"/>
  <c r="R143" i="32"/>
  <c r="Q143" i="32"/>
  <c r="I143" i="32"/>
  <c r="S142" i="32"/>
  <c r="R142" i="32"/>
  <c r="Q142" i="32"/>
  <c r="I142" i="32"/>
  <c r="S141" i="32"/>
  <c r="Q141" i="32"/>
  <c r="R141" i="32" s="1"/>
  <c r="I141" i="32"/>
  <c r="S140" i="32"/>
  <c r="Q140" i="32"/>
  <c r="R140" i="32" s="1"/>
  <c r="I140" i="32"/>
  <c r="S139" i="32"/>
  <c r="R139" i="32"/>
  <c r="Q139" i="32"/>
  <c r="I139" i="32"/>
  <c r="S138" i="32"/>
  <c r="R138" i="32"/>
  <c r="Q138" i="32"/>
  <c r="I138" i="32"/>
  <c r="S137" i="32"/>
  <c r="Q137" i="32"/>
  <c r="R137" i="32" s="1"/>
  <c r="I137" i="32"/>
  <c r="S136" i="32"/>
  <c r="R136" i="32"/>
  <c r="Q136" i="32"/>
  <c r="I136" i="32"/>
  <c r="S135" i="32"/>
  <c r="Q135" i="32"/>
  <c r="R135" i="32" s="1"/>
  <c r="I135" i="32"/>
  <c r="S134" i="32"/>
  <c r="Q134" i="32"/>
  <c r="R134" i="32" s="1"/>
  <c r="I134" i="32"/>
  <c r="S133" i="32"/>
  <c r="Q133" i="32"/>
  <c r="R133" i="32" s="1"/>
  <c r="I133" i="32"/>
  <c r="S132" i="32"/>
  <c r="R132" i="32"/>
  <c r="Q132" i="32"/>
  <c r="I132" i="32"/>
  <c r="S131" i="32"/>
  <c r="R131" i="32"/>
  <c r="Q131" i="32"/>
  <c r="I131" i="32"/>
  <c r="S130" i="32"/>
  <c r="R130" i="32"/>
  <c r="Q130" i="32"/>
  <c r="I130" i="32"/>
  <c r="S129" i="32"/>
  <c r="R129" i="32"/>
  <c r="Q129" i="32"/>
  <c r="I129" i="32"/>
  <c r="S128" i="32"/>
  <c r="Q128" i="32"/>
  <c r="R128" i="32" s="1"/>
  <c r="I128" i="32"/>
  <c r="S127" i="32"/>
  <c r="R127" i="32"/>
  <c r="Q127" i="32"/>
  <c r="I127" i="32"/>
  <c r="K30" i="21"/>
  <c r="S126" i="32"/>
  <c r="Q126" i="32"/>
  <c r="R126" i="32" s="1"/>
  <c r="I126" i="32"/>
  <c r="S125" i="32"/>
  <c r="R125" i="32"/>
  <c r="Q125" i="32"/>
  <c r="I125" i="32"/>
  <c r="S124" i="32"/>
  <c r="Q124" i="32"/>
  <c r="R124" i="32" s="1"/>
  <c r="I124" i="32"/>
  <c r="S123" i="32"/>
  <c r="R123" i="32"/>
  <c r="Q123" i="32"/>
  <c r="I123" i="32"/>
  <c r="S122" i="32"/>
  <c r="Q122" i="32"/>
  <c r="R122" i="32" s="1"/>
  <c r="I122" i="32"/>
  <c r="S121" i="32"/>
  <c r="Q121" i="32"/>
  <c r="R121" i="32" s="1"/>
  <c r="I121" i="32"/>
  <c r="S120" i="32"/>
  <c r="Q120" i="32"/>
  <c r="R120" i="32" s="1"/>
  <c r="I120" i="32"/>
  <c r="S119" i="32"/>
  <c r="R119" i="32"/>
  <c r="Q119" i="32"/>
  <c r="I119" i="32"/>
  <c r="S118" i="32"/>
  <c r="R118" i="32"/>
  <c r="Q118" i="32"/>
  <c r="I118" i="32"/>
  <c r="S117" i="32"/>
  <c r="R117" i="32"/>
  <c r="Q117" i="32"/>
  <c r="I117" i="32"/>
  <c r="S116" i="32"/>
  <c r="Q116" i="32"/>
  <c r="R116" i="32" s="1"/>
  <c r="I116" i="32"/>
  <c r="S115" i="32"/>
  <c r="R115" i="32"/>
  <c r="Q115" i="32"/>
  <c r="I115" i="32"/>
  <c r="K36" i="21"/>
  <c r="S114" i="32"/>
  <c r="R114" i="32"/>
  <c r="Q114" i="32"/>
  <c r="I114" i="32"/>
  <c r="K35" i="21"/>
  <c r="S113" i="32"/>
  <c r="R113" i="32"/>
  <c r="Q113" i="32"/>
  <c r="I113" i="32"/>
  <c r="S112" i="32"/>
  <c r="R112" i="32"/>
  <c r="Q112" i="32"/>
  <c r="I112" i="32"/>
  <c r="S111" i="32"/>
  <c r="Q111" i="32"/>
  <c r="R111" i="32" s="1"/>
  <c r="I111" i="32"/>
  <c r="S110" i="32"/>
  <c r="Q110" i="32"/>
  <c r="R110" i="32" s="1"/>
  <c r="I110" i="32"/>
  <c r="S109" i="32"/>
  <c r="R109" i="32"/>
  <c r="Q109" i="32"/>
  <c r="I109" i="32"/>
  <c r="M32" i="21"/>
  <c r="S108" i="32"/>
  <c r="R108" i="32"/>
  <c r="Q108" i="32"/>
  <c r="I108" i="32"/>
  <c r="S107" i="32"/>
  <c r="R107" i="32"/>
  <c r="Q107" i="32"/>
  <c r="I107" i="32"/>
  <c r="S106" i="32"/>
  <c r="R106" i="32"/>
  <c r="Q106" i="32"/>
  <c r="I106" i="32"/>
  <c r="S105" i="32"/>
  <c r="R105" i="32"/>
  <c r="Q105" i="32"/>
  <c r="I105" i="32"/>
  <c r="S104" i="32"/>
  <c r="R104" i="32"/>
  <c r="Q104" i="32"/>
  <c r="I104" i="32"/>
  <c r="S103" i="32"/>
  <c r="R103" i="32"/>
  <c r="Q103" i="32"/>
  <c r="I103" i="32"/>
  <c r="S102" i="32"/>
  <c r="R102" i="32"/>
  <c r="Q102" i="32"/>
  <c r="I102" i="32"/>
  <c r="S101" i="32"/>
  <c r="R101" i="32"/>
  <c r="Q101" i="32"/>
  <c r="I101" i="32"/>
  <c r="S100" i="32"/>
  <c r="R100" i="32"/>
  <c r="Q100" i="32"/>
  <c r="I100" i="32"/>
  <c r="L33" i="21"/>
  <c r="S99" i="32"/>
  <c r="R99" i="32"/>
  <c r="Q99" i="32"/>
  <c r="I99" i="32"/>
  <c r="S98" i="32"/>
  <c r="R98" i="32"/>
  <c r="Q98" i="32"/>
  <c r="I98" i="32"/>
  <c r="S97" i="32"/>
  <c r="R97" i="32"/>
  <c r="Q97" i="32"/>
  <c r="I97" i="32"/>
  <c r="S96" i="32"/>
  <c r="R96" i="32"/>
  <c r="Q96" i="32"/>
  <c r="I96" i="32"/>
  <c r="S95" i="32"/>
  <c r="Q95" i="32"/>
  <c r="R95" i="32" s="1"/>
  <c r="I95" i="32"/>
  <c r="S94" i="32"/>
  <c r="Q94" i="32"/>
  <c r="R94" i="32" s="1"/>
  <c r="I94" i="32"/>
  <c r="S93" i="32"/>
  <c r="Q93" i="32"/>
  <c r="R93" i="32" s="1"/>
  <c r="I93" i="32"/>
  <c r="S92" i="32"/>
  <c r="Q92" i="32"/>
  <c r="R92" i="32" s="1"/>
  <c r="I92" i="32"/>
  <c r="S91" i="32"/>
  <c r="Q91" i="32"/>
  <c r="R91" i="32" s="1"/>
  <c r="I91" i="32"/>
  <c r="S90" i="32"/>
  <c r="R90" i="32"/>
  <c r="Q90" i="32"/>
  <c r="I90" i="32"/>
  <c r="S89" i="32"/>
  <c r="R89" i="32"/>
  <c r="Q89" i="32"/>
  <c r="I89" i="32"/>
  <c r="S88" i="32"/>
  <c r="Q88" i="32"/>
  <c r="R88" i="32" s="1"/>
  <c r="I88" i="32"/>
  <c r="S87" i="32"/>
  <c r="Q87" i="32"/>
  <c r="R87" i="32" s="1"/>
  <c r="I87" i="32"/>
  <c r="S86" i="32"/>
  <c r="Q86" i="32"/>
  <c r="R86" i="32" s="1"/>
  <c r="I86" i="32"/>
  <c r="S85" i="32"/>
  <c r="R85" i="32"/>
  <c r="Q85" i="32"/>
  <c r="I85" i="32"/>
  <c r="S84" i="32"/>
  <c r="R84" i="32"/>
  <c r="Q84" i="32"/>
  <c r="I84" i="32"/>
  <c r="S83" i="32"/>
  <c r="R83" i="32"/>
  <c r="Q83" i="32"/>
  <c r="I83" i="32"/>
  <c r="S82" i="32"/>
  <c r="R82" i="32"/>
  <c r="Q82" i="32"/>
  <c r="I82" i="32"/>
  <c r="S81" i="32"/>
  <c r="Q81" i="32"/>
  <c r="R81" i="32" s="1"/>
  <c r="I81" i="32"/>
  <c r="S80" i="32"/>
  <c r="R80" i="32"/>
  <c r="Q80" i="32"/>
  <c r="I80" i="32"/>
  <c r="S79" i="32"/>
  <c r="Q79" i="32"/>
  <c r="R79" i="32" s="1"/>
  <c r="I79" i="32"/>
  <c r="S78" i="32"/>
  <c r="R78" i="32"/>
  <c r="Q78" i="32"/>
  <c r="I78" i="32"/>
  <c r="S77" i="32"/>
  <c r="Q77" i="32"/>
  <c r="R77" i="32" s="1"/>
  <c r="I77" i="32"/>
  <c r="S76" i="32"/>
  <c r="R76" i="32"/>
  <c r="Q76" i="32"/>
  <c r="I76" i="32"/>
  <c r="K24" i="21"/>
  <c r="S75" i="32"/>
  <c r="R75" i="32"/>
  <c r="Q75" i="32"/>
  <c r="I75" i="32"/>
  <c r="S74" i="32"/>
  <c r="R74" i="32"/>
  <c r="Q74" i="32"/>
  <c r="I74" i="32"/>
  <c r="S73" i="32"/>
  <c r="R73" i="32"/>
  <c r="Q73" i="32"/>
  <c r="I73" i="32"/>
  <c r="S72" i="32"/>
  <c r="Q72" i="32"/>
  <c r="R72" i="32" s="1"/>
  <c r="I72" i="32"/>
  <c r="S71" i="32"/>
  <c r="Q71" i="32"/>
  <c r="R71" i="32" s="1"/>
  <c r="I71" i="32"/>
  <c r="S70" i="32"/>
  <c r="R70" i="32"/>
  <c r="Q70" i="32"/>
  <c r="I70" i="32"/>
  <c r="S69" i="32"/>
  <c r="Q69" i="32"/>
  <c r="R69" i="32" s="1"/>
  <c r="I69" i="32"/>
  <c r="S68" i="32"/>
  <c r="R68" i="32"/>
  <c r="Q68" i="32"/>
  <c r="I68" i="32"/>
  <c r="S67" i="32"/>
  <c r="R67" i="32"/>
  <c r="Q67" i="32"/>
  <c r="I67" i="32"/>
  <c r="S66" i="32"/>
  <c r="R66" i="32"/>
  <c r="Q66" i="32"/>
  <c r="I66" i="32"/>
  <c r="K38" i="21"/>
  <c r="S65" i="32"/>
  <c r="R65" i="32"/>
  <c r="Q65" i="32"/>
  <c r="I65" i="32"/>
  <c r="S64" i="32"/>
  <c r="Q64" i="32"/>
  <c r="R64" i="32" s="1"/>
  <c r="I64" i="32"/>
  <c r="S63" i="32"/>
  <c r="Q63" i="32"/>
  <c r="R63" i="32" s="1"/>
  <c r="I63" i="32"/>
  <c r="S62" i="32"/>
  <c r="Q62" i="32"/>
  <c r="R62" i="32" s="1"/>
  <c r="I62" i="32"/>
  <c r="S61" i="32"/>
  <c r="Q61" i="32"/>
  <c r="R61" i="32" s="1"/>
  <c r="I61" i="32"/>
  <c r="S60" i="32"/>
  <c r="Q60" i="32"/>
  <c r="R60" i="32" s="1"/>
  <c r="I60" i="32"/>
  <c r="S59" i="32"/>
  <c r="R59" i="32"/>
  <c r="Q59" i="32"/>
  <c r="I59" i="32"/>
  <c r="S58" i="32"/>
  <c r="R58" i="32"/>
  <c r="Q58" i="32"/>
  <c r="I58" i="32"/>
  <c r="S57" i="32"/>
  <c r="Q57" i="32"/>
  <c r="R57" i="32" s="1"/>
  <c r="I57" i="32"/>
  <c r="L55" i="21"/>
  <c r="S56" i="32"/>
  <c r="R56" i="32"/>
  <c r="Q56" i="32"/>
  <c r="I56" i="32"/>
  <c r="S55" i="32"/>
  <c r="Q55" i="32"/>
  <c r="R55" i="32" s="1"/>
  <c r="I55" i="32"/>
  <c r="S54" i="32"/>
  <c r="Q54" i="32"/>
  <c r="R54" i="32" s="1"/>
  <c r="I54" i="32"/>
  <c r="S53" i="32"/>
  <c r="Q53" i="32"/>
  <c r="R53" i="32" s="1"/>
  <c r="I53" i="32"/>
  <c r="S52" i="32"/>
  <c r="Q52" i="32"/>
  <c r="R52" i="32" s="1"/>
  <c r="I52" i="32"/>
  <c r="L50" i="21"/>
  <c r="S51" i="32"/>
  <c r="R51" i="32"/>
  <c r="Q51" i="32"/>
  <c r="I51" i="32"/>
  <c r="S50" i="32"/>
  <c r="R50" i="32"/>
  <c r="Q50" i="32"/>
  <c r="I50" i="32"/>
  <c r="S49" i="32"/>
  <c r="Q49" i="32"/>
  <c r="R49" i="32" s="1"/>
  <c r="I49" i="32"/>
  <c r="S48" i="32"/>
  <c r="Q48" i="32"/>
  <c r="R48" i="32" s="1"/>
  <c r="I48" i="32"/>
  <c r="S47" i="32"/>
  <c r="Q47" i="32"/>
  <c r="R47" i="32" s="1"/>
  <c r="I47" i="32"/>
  <c r="S46" i="32"/>
  <c r="R46" i="32"/>
  <c r="Q46" i="32"/>
  <c r="I46" i="32"/>
  <c r="S45" i="32"/>
  <c r="R45" i="32"/>
  <c r="Q45" i="32"/>
  <c r="I45" i="32"/>
  <c r="S44" i="32"/>
  <c r="Q44" i="32"/>
  <c r="R44" i="32" s="1"/>
  <c r="I44" i="32"/>
  <c r="L22" i="21"/>
  <c r="S43" i="32"/>
  <c r="Q43" i="32"/>
  <c r="R43" i="32" s="1"/>
  <c r="I43" i="32"/>
  <c r="S42" i="32"/>
  <c r="R42" i="32"/>
  <c r="Q42" i="32"/>
  <c r="I42" i="32"/>
  <c r="S41" i="32"/>
  <c r="Q41" i="32"/>
  <c r="R41" i="32" s="1"/>
  <c r="I41" i="32"/>
  <c r="S40" i="32"/>
  <c r="Q40" i="32"/>
  <c r="R40" i="32" s="1"/>
  <c r="I40" i="32"/>
  <c r="S39" i="32"/>
  <c r="Q39" i="32"/>
  <c r="R39" i="32" s="1"/>
  <c r="I39" i="32"/>
  <c r="S38" i="32"/>
  <c r="Q38" i="32"/>
  <c r="R38" i="32" s="1"/>
  <c r="I38" i="32"/>
  <c r="S37" i="32"/>
  <c r="R37" i="32"/>
  <c r="Q37" i="32"/>
  <c r="I37" i="32"/>
  <c r="S36" i="32"/>
  <c r="R36" i="32"/>
  <c r="Q36" i="32"/>
  <c r="I36" i="32"/>
  <c r="S35" i="32"/>
  <c r="Q35" i="32"/>
  <c r="R35" i="32" s="1"/>
  <c r="I35" i="32"/>
  <c r="S34" i="32"/>
  <c r="Q34" i="32"/>
  <c r="R34" i="32" s="1"/>
  <c r="I34" i="32"/>
  <c r="S33" i="32"/>
  <c r="Q33" i="32"/>
  <c r="R33" i="32" s="1"/>
  <c r="I33" i="32"/>
  <c r="S32" i="32"/>
  <c r="Q32" i="32"/>
  <c r="R32" i="32" s="1"/>
  <c r="I32" i="32"/>
  <c r="S31" i="32"/>
  <c r="Q31" i="32"/>
  <c r="R31" i="32" s="1"/>
  <c r="I31" i="32"/>
  <c r="S30" i="32"/>
  <c r="Q30" i="32"/>
  <c r="R30" i="32" s="1"/>
  <c r="I30" i="32"/>
  <c r="S29" i="32"/>
  <c r="Q29" i="32"/>
  <c r="R29" i="32" s="1"/>
  <c r="I29" i="32"/>
  <c r="S28" i="32"/>
  <c r="Q28" i="32"/>
  <c r="R28" i="32" s="1"/>
  <c r="I28" i="32"/>
  <c r="S27" i="32"/>
  <c r="Q27" i="32"/>
  <c r="R27" i="32" s="1"/>
  <c r="I27" i="32"/>
  <c r="S26" i="32"/>
  <c r="Q26" i="32"/>
  <c r="R26" i="32" s="1"/>
  <c r="I26" i="32"/>
  <c r="S25" i="32"/>
  <c r="Q25" i="32"/>
  <c r="R25" i="32" s="1"/>
  <c r="I25" i="32"/>
  <c r="M16" i="21"/>
  <c r="S24" i="32"/>
  <c r="Q24" i="32"/>
  <c r="R24" i="32" s="1"/>
  <c r="I24" i="32"/>
  <c r="S23" i="32"/>
  <c r="R23" i="32"/>
  <c r="Q23" i="32"/>
  <c r="I23" i="32"/>
  <c r="L28" i="21"/>
  <c r="S22" i="32"/>
  <c r="R22" i="32"/>
  <c r="Q22" i="32"/>
  <c r="I22" i="32"/>
  <c r="S21" i="32"/>
  <c r="R21" i="32"/>
  <c r="Q21" i="32"/>
  <c r="I21" i="32"/>
  <c r="S20" i="32"/>
  <c r="Q20" i="32"/>
  <c r="R20" i="32" s="1"/>
  <c r="I20" i="32"/>
  <c r="S19" i="32"/>
  <c r="Q19" i="32"/>
  <c r="R19" i="32" s="1"/>
  <c r="I19" i="32"/>
  <c r="S18" i="32"/>
  <c r="Q18" i="32"/>
  <c r="R18" i="32" s="1"/>
  <c r="I18" i="32"/>
  <c r="S17" i="32"/>
  <c r="R17" i="32"/>
  <c r="Q17" i="32"/>
  <c r="I17" i="32"/>
  <c r="M27" i="21"/>
  <c r="S16" i="32"/>
  <c r="R16" i="32"/>
  <c r="Q16" i="32"/>
  <c r="I16" i="32"/>
  <c r="L26" i="21"/>
  <c r="S15" i="32"/>
  <c r="R15" i="32"/>
  <c r="Q15" i="32"/>
  <c r="I15" i="32"/>
  <c r="S14" i="32"/>
  <c r="Q14" i="32"/>
  <c r="R14" i="32" s="1"/>
  <c r="I14" i="32"/>
  <c r="O11" i="32"/>
  <c r="H11" i="32"/>
  <c r="G11" i="32"/>
  <c r="B9" i="32"/>
  <c r="B7" i="32"/>
  <c r="B6" i="32"/>
  <c r="G60" i="21"/>
  <c r="C31" i="8" s="1"/>
  <c r="C28" i="8" s="1"/>
  <c r="E60" i="21"/>
  <c r="D60" i="21"/>
  <c r="M59" i="21"/>
  <c r="L59" i="21"/>
  <c r="K59" i="21"/>
  <c r="F59" i="21"/>
  <c r="M58" i="21"/>
  <c r="L58" i="21"/>
  <c r="K58" i="21"/>
  <c r="F58" i="21"/>
  <c r="M57" i="21"/>
  <c r="L57" i="21"/>
  <c r="K57" i="21"/>
  <c r="F57" i="21"/>
  <c r="F56" i="21"/>
  <c r="F55" i="21"/>
  <c r="F54" i="21"/>
  <c r="F53" i="21"/>
  <c r="M52" i="21"/>
  <c r="L52" i="21"/>
  <c r="K52" i="21"/>
  <c r="F52" i="21"/>
  <c r="F51" i="21"/>
  <c r="F50" i="21"/>
  <c r="M49" i="21"/>
  <c r="L49" i="21"/>
  <c r="K49" i="21"/>
  <c r="F49" i="21"/>
  <c r="M48" i="21"/>
  <c r="L48" i="21"/>
  <c r="K48" i="21"/>
  <c r="F48" i="21"/>
  <c r="M47" i="21"/>
  <c r="L47" i="21"/>
  <c r="K47" i="21"/>
  <c r="F47" i="21"/>
  <c r="F46" i="21"/>
  <c r="M45" i="21"/>
  <c r="L45" i="21"/>
  <c r="K45" i="21"/>
  <c r="F45" i="21"/>
  <c r="M44" i="21"/>
  <c r="L44" i="21"/>
  <c r="K44" i="21"/>
  <c r="F44" i="21"/>
  <c r="F43" i="21"/>
  <c r="F42" i="21"/>
  <c r="M41" i="21"/>
  <c r="L41" i="21"/>
  <c r="K41" i="21"/>
  <c r="F41" i="21"/>
  <c r="F40" i="21"/>
  <c r="F39" i="21"/>
  <c r="F38" i="21"/>
  <c r="M37" i="21"/>
  <c r="L37" i="21"/>
  <c r="K37" i="21"/>
  <c r="F37" i="21"/>
  <c r="M36" i="21"/>
  <c r="L36" i="21"/>
  <c r="F36" i="21"/>
  <c r="F35" i="21"/>
  <c r="F34" i="21"/>
  <c r="F33" i="21"/>
  <c r="F32" i="21"/>
  <c r="M31" i="21"/>
  <c r="L31" i="21"/>
  <c r="K31" i="21"/>
  <c r="F31" i="21"/>
  <c r="F30" i="21"/>
  <c r="M29" i="21"/>
  <c r="L29" i="21"/>
  <c r="K29" i="21"/>
  <c r="F29" i="21"/>
  <c r="F28" i="21"/>
  <c r="F27" i="21"/>
  <c r="F26" i="21"/>
  <c r="M25" i="21"/>
  <c r="L25" i="21"/>
  <c r="K25" i="21"/>
  <c r="F25" i="21"/>
  <c r="M24" i="21"/>
  <c r="F24" i="21"/>
  <c r="M23" i="21"/>
  <c r="L23" i="21"/>
  <c r="K23" i="21"/>
  <c r="F23" i="21"/>
  <c r="F22" i="21"/>
  <c r="M21" i="21"/>
  <c r="L21" i="21"/>
  <c r="K21" i="21"/>
  <c r="F21" i="21"/>
  <c r="M20" i="21"/>
  <c r="L20" i="21"/>
  <c r="K20" i="21"/>
  <c r="F20" i="21"/>
  <c r="M19" i="21"/>
  <c r="L19" i="21"/>
  <c r="K19" i="21"/>
  <c r="F19" i="21"/>
  <c r="F18" i="21"/>
  <c r="M17" i="21"/>
  <c r="L17" i="21"/>
  <c r="K17" i="21"/>
  <c r="F17" i="21"/>
  <c r="F16" i="21"/>
  <c r="K15" i="21"/>
  <c r="F15" i="21"/>
  <c r="M14" i="21"/>
  <c r="L14" i="21"/>
  <c r="K14" i="21"/>
  <c r="F14" i="21"/>
  <c r="M13" i="21"/>
  <c r="L13" i="21"/>
  <c r="K13" i="21"/>
  <c r="I13" i="21"/>
  <c r="F13" i="21"/>
  <c r="B9" i="21"/>
  <c r="B7" i="21"/>
  <c r="B6" i="21"/>
  <c r="D36" i="8"/>
  <c r="D34" i="8"/>
  <c r="D35" i="8" s="1"/>
  <c r="D32" i="8"/>
  <c r="D33" i="8" s="1"/>
  <c r="E30" i="8"/>
  <c r="C30" i="8"/>
  <c r="C29" i="8"/>
  <c r="G20" i="8"/>
  <c r="G18" i="8"/>
  <c r="D2" i="8"/>
  <c r="J21" i="13" l="1"/>
  <c r="H20" i="8"/>
  <c r="Q20" i="13"/>
  <c r="Q62" i="13" s="1"/>
  <c r="J25" i="13"/>
  <c r="K25" i="13"/>
  <c r="M53" i="13"/>
  <c r="L56" i="13"/>
  <c r="K35" i="13"/>
  <c r="N35" i="13" s="1"/>
  <c r="N57" i="13"/>
  <c r="L44" i="13"/>
  <c r="K16" i="13"/>
  <c r="M32" i="13"/>
  <c r="S32" i="13" s="1"/>
  <c r="L35" i="13"/>
  <c r="K38" i="13"/>
  <c r="M30" i="13"/>
  <c r="S30" i="13" s="1"/>
  <c r="M24" i="13"/>
  <c r="S24" i="13" s="1"/>
  <c r="L15" i="13"/>
  <c r="K36" i="13"/>
  <c r="F18" i="8"/>
  <c r="H18" i="8" s="1"/>
  <c r="D18" i="8"/>
  <c r="D20" i="8"/>
  <c r="M15" i="21"/>
  <c r="L18" i="21"/>
  <c r="K22" i="21"/>
  <c r="M50" i="21"/>
  <c r="K16" i="21"/>
  <c r="N16" i="21" s="1"/>
  <c r="L24" i="21"/>
  <c r="K27" i="21"/>
  <c r="N27" i="21" s="1"/>
  <c r="K32" i="21"/>
  <c r="N32" i="21" s="1"/>
  <c r="M40" i="21"/>
  <c r="L35" i="21"/>
  <c r="M22" i="21"/>
  <c r="K28" i="21"/>
  <c r="K34" i="21"/>
  <c r="L15" i="21"/>
  <c r="L16" i="21"/>
  <c r="L27" i="21"/>
  <c r="L32" i="21"/>
  <c r="K50" i="21"/>
  <c r="K33" i="21"/>
  <c r="M42" i="21"/>
  <c r="K26" i="21"/>
  <c r="K18" i="21"/>
  <c r="N18" i="21" s="1"/>
  <c r="L30" i="21"/>
  <c r="L34" i="21"/>
  <c r="L38" i="21"/>
  <c r="M53" i="21"/>
  <c r="M43" i="21"/>
  <c r="M28" i="21"/>
  <c r="M30" i="21"/>
  <c r="M34" i="21"/>
  <c r="M39" i="21"/>
  <c r="M26" i="21"/>
  <c r="M33" i="21"/>
  <c r="M35" i="21"/>
  <c r="N35" i="21" s="1"/>
  <c r="K40" i="21"/>
  <c r="K42" i="21"/>
  <c r="K39" i="21"/>
  <c r="L40" i="21"/>
  <c r="L42" i="21"/>
  <c r="L56" i="21"/>
  <c r="M46" i="21"/>
  <c r="M38" i="21"/>
  <c r="N38" i="21" s="1"/>
  <c r="M51" i="21"/>
  <c r="L54" i="21"/>
  <c r="K43" i="21"/>
  <c r="K46" i="21"/>
  <c r="L51" i="21"/>
  <c r="L43" i="21"/>
  <c r="L46" i="21"/>
  <c r="K55" i="21"/>
  <c r="K54" i="21"/>
  <c r="K53" i="21"/>
  <c r="K51" i="21"/>
  <c r="K56" i="21"/>
  <c r="M54" i="21"/>
  <c r="M55" i="21"/>
  <c r="M56" i="21"/>
  <c r="J15" i="13"/>
  <c r="J31" i="13"/>
  <c r="P31" i="13" s="1"/>
  <c r="J32" i="13"/>
  <c r="F62" i="13"/>
  <c r="R62" i="13"/>
  <c r="J16" i="13"/>
  <c r="J57" i="13"/>
  <c r="P57" i="13" s="1"/>
  <c r="J28" i="13"/>
  <c r="P28" i="13" s="1"/>
  <c r="J42" i="13"/>
  <c r="O42" i="13" s="1"/>
  <c r="J43" i="13"/>
  <c r="O43" i="13" s="1"/>
  <c r="J49" i="13"/>
  <c r="P49" i="13" s="1"/>
  <c r="J50" i="13"/>
  <c r="O50" i="13" s="1"/>
  <c r="J51" i="13"/>
  <c r="P51" i="13" s="1"/>
  <c r="J55" i="13"/>
  <c r="O55" i="13" s="1"/>
  <c r="J61" i="13"/>
  <c r="P61" i="13" s="1"/>
  <c r="N58" i="21"/>
  <c r="N36" i="21"/>
  <c r="N44" i="21"/>
  <c r="N20" i="21"/>
  <c r="N52" i="21"/>
  <c r="F60" i="21"/>
  <c r="N14" i="21"/>
  <c r="N48" i="21"/>
  <c r="N24" i="21"/>
  <c r="J59" i="21"/>
  <c r="P59" i="21" s="1"/>
  <c r="J25" i="21"/>
  <c r="P25" i="21" s="1"/>
  <c r="J30" i="21"/>
  <c r="J34" i="21"/>
  <c r="J29" i="21"/>
  <c r="P29" i="21" s="1"/>
  <c r="J20" i="21"/>
  <c r="O20" i="21" s="1"/>
  <c r="H20" i="13"/>
  <c r="J20" i="13" s="1"/>
  <c r="J37" i="13"/>
  <c r="P37" i="13" s="1"/>
  <c r="J39" i="13"/>
  <c r="O39" i="13" s="1"/>
  <c r="J40" i="13"/>
  <c r="J45" i="13"/>
  <c r="O45" i="13" s="1"/>
  <c r="J48" i="13"/>
  <c r="P48" i="13" s="1"/>
  <c r="J44" i="13"/>
  <c r="O21" i="13"/>
  <c r="J24" i="13"/>
  <c r="J26" i="13"/>
  <c r="O26" i="13" s="1"/>
  <c r="J27" i="13"/>
  <c r="J60" i="13"/>
  <c r="O60" i="13" s="1"/>
  <c r="J17" i="13"/>
  <c r="P17" i="13" s="1"/>
  <c r="J33" i="13"/>
  <c r="O33" i="13" s="1"/>
  <c r="J34" i="13"/>
  <c r="O34" i="13" s="1"/>
  <c r="J35" i="13"/>
  <c r="P35" i="13" s="1"/>
  <c r="J36" i="13"/>
  <c r="J41" i="13"/>
  <c r="O41" i="13" s="1"/>
  <c r="J52" i="13"/>
  <c r="J53" i="13"/>
  <c r="P53" i="13" s="1"/>
  <c r="I62" i="13"/>
  <c r="J29" i="13"/>
  <c r="O29" i="13" s="1"/>
  <c r="J30" i="13"/>
  <c r="J38" i="13"/>
  <c r="J46" i="13"/>
  <c r="P46" i="13" s="1"/>
  <c r="J47" i="13"/>
  <c r="O47" i="13" s="1"/>
  <c r="J54" i="13"/>
  <c r="J14" i="13"/>
  <c r="J18" i="13"/>
  <c r="O18" i="13" s="1"/>
  <c r="J19" i="13"/>
  <c r="J22" i="13"/>
  <c r="O22" i="13" s="1"/>
  <c r="J23" i="13"/>
  <c r="J56" i="13"/>
  <c r="J58" i="13"/>
  <c r="P58" i="13" s="1"/>
  <c r="J59" i="13"/>
  <c r="P59" i="13" s="1"/>
  <c r="J17" i="21"/>
  <c r="P17" i="21" s="1"/>
  <c r="J56" i="21"/>
  <c r="J33" i="21"/>
  <c r="J49" i="21"/>
  <c r="P49" i="21" s="1"/>
  <c r="J14" i="21"/>
  <c r="P14" i="21" s="1"/>
  <c r="J52" i="21"/>
  <c r="J44" i="21"/>
  <c r="P44" i="21" s="1"/>
  <c r="J38" i="21"/>
  <c r="J41" i="21"/>
  <c r="P41" i="21" s="1"/>
  <c r="J22" i="21"/>
  <c r="J47" i="21"/>
  <c r="J57" i="21"/>
  <c r="P57" i="21" s="1"/>
  <c r="J16" i="21"/>
  <c r="J19" i="21"/>
  <c r="P19" i="21" s="1"/>
  <c r="J24" i="21"/>
  <c r="P24" i="21" s="1"/>
  <c r="J32" i="21"/>
  <c r="J35" i="21"/>
  <c r="J40" i="21"/>
  <c r="J43" i="21"/>
  <c r="J46" i="21"/>
  <c r="J48" i="21"/>
  <c r="O48" i="21" s="1"/>
  <c r="J51" i="21"/>
  <c r="J53" i="21"/>
  <c r="J18" i="21"/>
  <c r="J21" i="21"/>
  <c r="P21" i="21" s="1"/>
  <c r="J42" i="21"/>
  <c r="J45" i="21"/>
  <c r="P45" i="21" s="1"/>
  <c r="J50" i="21"/>
  <c r="J55" i="21"/>
  <c r="J58" i="21"/>
  <c r="P58" i="21" s="1"/>
  <c r="J15" i="21"/>
  <c r="P15" i="21" s="1"/>
  <c r="J23" i="21"/>
  <c r="P23" i="21" s="1"/>
  <c r="J31" i="21"/>
  <c r="P31" i="21" s="1"/>
  <c r="J36" i="21"/>
  <c r="P36" i="21" s="1"/>
  <c r="J39" i="21"/>
  <c r="J54" i="21"/>
  <c r="J26" i="21"/>
  <c r="J37" i="21"/>
  <c r="P37" i="21" s="1"/>
  <c r="J13" i="21"/>
  <c r="O13" i="21" s="1"/>
  <c r="J27" i="21"/>
  <c r="P27" i="21" s="1"/>
  <c r="N13" i="21"/>
  <c r="N15" i="21"/>
  <c r="N17" i="21"/>
  <c r="N19" i="21"/>
  <c r="N21" i="21"/>
  <c r="N23" i="21"/>
  <c r="N25" i="21"/>
  <c r="N29" i="21"/>
  <c r="N31" i="21"/>
  <c r="N37" i="21"/>
  <c r="N41" i="21"/>
  <c r="N45" i="21"/>
  <c r="N47" i="21"/>
  <c r="N49" i="21"/>
  <c r="N57" i="21"/>
  <c r="N59" i="21"/>
  <c r="K24" i="13"/>
  <c r="S28" i="13"/>
  <c r="M54" i="13"/>
  <c r="S54" i="13" s="1"/>
  <c r="L19" i="13"/>
  <c r="L38" i="13"/>
  <c r="L36" i="13"/>
  <c r="M19" i="13"/>
  <c r="S19" i="13" s="1"/>
  <c r="M38" i="13"/>
  <c r="N61" i="13"/>
  <c r="M44" i="13"/>
  <c r="S44" i="13" s="1"/>
  <c r="N22" i="13"/>
  <c r="K14" i="13"/>
  <c r="M20" i="13"/>
  <c r="S20" i="13" s="1"/>
  <c r="M27" i="13"/>
  <c r="S27" i="13" s="1"/>
  <c r="M25" i="13"/>
  <c r="M23" i="13"/>
  <c r="S23" i="13" s="1"/>
  <c r="N37" i="13"/>
  <c r="N39" i="13"/>
  <c r="N45" i="13"/>
  <c r="N55" i="13"/>
  <c r="K23" i="13"/>
  <c r="N29" i="13"/>
  <c r="K54" i="13"/>
  <c r="M36" i="13"/>
  <c r="L24" i="13"/>
  <c r="K52" i="13"/>
  <c r="N26" i="13"/>
  <c r="K32" i="13"/>
  <c r="N48" i="13"/>
  <c r="L54" i="13"/>
  <c r="N58" i="13"/>
  <c r="N59" i="13"/>
  <c r="N60" i="13"/>
  <c r="L30" i="13"/>
  <c r="M40" i="13"/>
  <c r="S40" i="13" s="1"/>
  <c r="L14" i="13"/>
  <c r="N41" i="13"/>
  <c r="N42" i="13"/>
  <c r="N43" i="13"/>
  <c r="N49" i="13"/>
  <c r="L53" i="13"/>
  <c r="M15" i="13"/>
  <c r="S15" i="13" s="1"/>
  <c r="M14" i="13"/>
  <c r="S14" i="13" s="1"/>
  <c r="K20" i="13"/>
  <c r="L23" i="13"/>
  <c r="L25" i="13"/>
  <c r="K27" i="13"/>
  <c r="L32" i="13"/>
  <c r="N33" i="13"/>
  <c r="L16" i="13"/>
  <c r="L20" i="13"/>
  <c r="N21" i="13"/>
  <c r="L27" i="13"/>
  <c r="K30" i="13"/>
  <c r="N31" i="13"/>
  <c r="K40" i="13"/>
  <c r="N46" i="13"/>
  <c r="N47" i="13"/>
  <c r="L52" i="13"/>
  <c r="K15" i="13"/>
  <c r="M16" i="13"/>
  <c r="N18" i="13"/>
  <c r="N19" i="13"/>
  <c r="N28" i="13"/>
  <c r="N34" i="13"/>
  <c r="L40" i="13"/>
  <c r="K44" i="13"/>
  <c r="N50" i="13"/>
  <c r="N51" i="13"/>
  <c r="M52" i="13"/>
  <c r="K53" i="13"/>
  <c r="N53" i="13" s="1"/>
  <c r="S48" i="13"/>
  <c r="N56" i="13"/>
  <c r="C17" i="8"/>
  <c r="E17" i="8" s="1"/>
  <c r="N17" i="13"/>
  <c r="S13" i="13"/>
  <c r="S17" i="13"/>
  <c r="S21" i="13"/>
  <c r="S25" i="13"/>
  <c r="S29" i="13"/>
  <c r="S33" i="13"/>
  <c r="S37" i="13"/>
  <c r="S41" i="13"/>
  <c r="S45" i="13"/>
  <c r="S49" i="13"/>
  <c r="S53" i="13"/>
  <c r="S57" i="13"/>
  <c r="S61" i="13"/>
  <c r="J13" i="13"/>
  <c r="P13" i="13" s="1"/>
  <c r="N13" i="13"/>
  <c r="S18" i="13"/>
  <c r="S22" i="13"/>
  <c r="S26" i="13"/>
  <c r="S34" i="13"/>
  <c r="S42" i="13"/>
  <c r="S46" i="13"/>
  <c r="S50" i="13"/>
  <c r="S58" i="13"/>
  <c r="N42" i="21" l="1"/>
  <c r="N53" i="21"/>
  <c r="O34" i="21"/>
  <c r="P25" i="13"/>
  <c r="P22" i="21"/>
  <c r="N22" i="21"/>
  <c r="N40" i="13"/>
  <c r="O25" i="13"/>
  <c r="P50" i="13"/>
  <c r="O51" i="13"/>
  <c r="P33" i="13"/>
  <c r="N24" i="13"/>
  <c r="O56" i="13"/>
  <c r="N32" i="13"/>
  <c r="P24" i="13"/>
  <c r="N54" i="21"/>
  <c r="O18" i="21"/>
  <c r="N50" i="21"/>
  <c r="O28" i="13"/>
  <c r="O31" i="13"/>
  <c r="P55" i="13"/>
  <c r="O15" i="13"/>
  <c r="O37" i="13"/>
  <c r="P32" i="13"/>
  <c r="P30" i="13"/>
  <c r="N30" i="13"/>
  <c r="N36" i="13"/>
  <c r="N38" i="13"/>
  <c r="D21" i="8"/>
  <c r="D23" i="8"/>
  <c r="O30" i="21"/>
  <c r="P30" i="21"/>
  <c r="P26" i="21"/>
  <c r="N51" i="21"/>
  <c r="P50" i="21"/>
  <c r="O32" i="21"/>
  <c r="O38" i="21"/>
  <c r="N40" i="21"/>
  <c r="N39" i="21"/>
  <c r="N33" i="21"/>
  <c r="O16" i="21"/>
  <c r="N30" i="21"/>
  <c r="N26" i="21"/>
  <c r="N28" i="21"/>
  <c r="P33" i="21"/>
  <c r="N46" i="21"/>
  <c r="N34" i="21"/>
  <c r="O54" i="21"/>
  <c r="P39" i="21"/>
  <c r="O53" i="21"/>
  <c r="P43" i="21"/>
  <c r="O42" i="21"/>
  <c r="O51" i="21"/>
  <c r="N43" i="21"/>
  <c r="L60" i="21"/>
  <c r="C36" i="8" s="1"/>
  <c r="O40" i="21"/>
  <c r="N55" i="21"/>
  <c r="P35" i="21"/>
  <c r="P34" i="21"/>
  <c r="K60" i="21"/>
  <c r="C32" i="8" s="1"/>
  <c r="N56" i="21"/>
  <c r="P56" i="21"/>
  <c r="P55" i="21"/>
  <c r="M60" i="21"/>
  <c r="C34" i="8" s="1"/>
  <c r="C35" i="8" s="1"/>
  <c r="P39" i="13"/>
  <c r="P43" i="13"/>
  <c r="O49" i="13"/>
  <c r="O61" i="13"/>
  <c r="O16" i="13"/>
  <c r="O35" i="13"/>
  <c r="P42" i="13"/>
  <c r="O54" i="13"/>
  <c r="P44" i="13"/>
  <c r="N44" i="13"/>
  <c r="O57" i="13"/>
  <c r="O19" i="13"/>
  <c r="O36" i="13"/>
  <c r="P34" i="13"/>
  <c r="P23" i="13"/>
  <c r="O38" i="13"/>
  <c r="P40" i="13"/>
  <c r="O48" i="13"/>
  <c r="O58" i="13"/>
  <c r="P41" i="13"/>
  <c r="P56" i="13"/>
  <c r="P26" i="13"/>
  <c r="P21" i="13"/>
  <c r="O17" i="13"/>
  <c r="O24" i="13"/>
  <c r="O49" i="21"/>
  <c r="O25" i="21"/>
  <c r="O59" i="21"/>
  <c r="P16" i="21"/>
  <c r="O33" i="21"/>
  <c r="O56" i="21"/>
  <c r="O14" i="21"/>
  <c r="H62" i="13"/>
  <c r="O59" i="13"/>
  <c r="O46" i="13"/>
  <c r="P45" i="13"/>
  <c r="P60" i="13"/>
  <c r="O27" i="13"/>
  <c r="O52" i="13"/>
  <c r="P29" i="13"/>
  <c r="P47" i="13"/>
  <c r="P22" i="13"/>
  <c r="O14" i="13"/>
  <c r="P18" i="13"/>
  <c r="O44" i="21"/>
  <c r="O23" i="21"/>
  <c r="P18" i="21"/>
  <c r="P53" i="21"/>
  <c r="O50" i="21"/>
  <c r="P20" i="21"/>
  <c r="O17" i="21"/>
  <c r="P38" i="21"/>
  <c r="O35" i="21"/>
  <c r="O21" i="21"/>
  <c r="P40" i="21"/>
  <c r="P48" i="21"/>
  <c r="P47" i="21"/>
  <c r="O47" i="21"/>
  <c r="P52" i="21"/>
  <c r="O52" i="21"/>
  <c r="O43" i="21"/>
  <c r="O24" i="21"/>
  <c r="P42" i="21"/>
  <c r="O41" i="21"/>
  <c r="O31" i="21"/>
  <c r="O15" i="21"/>
  <c r="H60" i="21"/>
  <c r="O57" i="21"/>
  <c r="O22" i="21"/>
  <c r="P32" i="21"/>
  <c r="P54" i="21"/>
  <c r="I60" i="21"/>
  <c r="P46" i="21"/>
  <c r="O46" i="21"/>
  <c r="P51" i="21"/>
  <c r="O55" i="21"/>
  <c r="O45" i="21"/>
  <c r="O29" i="21"/>
  <c r="O19" i="21"/>
  <c r="J28" i="21"/>
  <c r="J60" i="21" s="1"/>
  <c r="O36" i="21"/>
  <c r="O27" i="21"/>
  <c r="O58" i="21"/>
  <c r="O39" i="21"/>
  <c r="O26" i="21"/>
  <c r="O37" i="21"/>
  <c r="P13" i="21"/>
  <c r="O40" i="13"/>
  <c r="P54" i="13"/>
  <c r="N54" i="13"/>
  <c r="P20" i="13"/>
  <c r="O23" i="13"/>
  <c r="S38" i="13"/>
  <c r="P38" i="13"/>
  <c r="N23" i="13"/>
  <c r="N20" i="13"/>
  <c r="N25" i="13"/>
  <c r="P19" i="13"/>
  <c r="P27" i="13"/>
  <c r="N27" i="13"/>
  <c r="O44" i="13"/>
  <c r="L62" i="13"/>
  <c r="E36" i="8" s="1"/>
  <c r="O30" i="13"/>
  <c r="P36" i="13"/>
  <c r="S36" i="13"/>
  <c r="P15" i="13"/>
  <c r="O32" i="13"/>
  <c r="N15" i="13"/>
  <c r="P16" i="13"/>
  <c r="S16" i="13"/>
  <c r="P52" i="13"/>
  <c r="S52" i="13"/>
  <c r="M62" i="13"/>
  <c r="E34" i="8" s="1"/>
  <c r="O20" i="13"/>
  <c r="K62" i="13"/>
  <c r="E32" i="8" s="1"/>
  <c r="N14" i="13"/>
  <c r="P14" i="13"/>
  <c r="O53" i="13"/>
  <c r="N16" i="13"/>
  <c r="N52" i="13"/>
  <c r="O13" i="13"/>
  <c r="J62" i="13"/>
  <c r="E2" i="8"/>
  <c r="P62" i="13" l="1"/>
  <c r="C33" i="8"/>
  <c r="N60" i="21"/>
  <c r="C22" i="8"/>
  <c r="P60" i="21"/>
  <c r="O28" i="21"/>
  <c r="O60" i="21" s="1"/>
  <c r="P28" i="21"/>
  <c r="N62" i="13"/>
  <c r="S62" i="13"/>
  <c r="E33" i="8"/>
  <c r="C19" i="8" s="1"/>
  <c r="C18" i="8"/>
  <c r="O62" i="13"/>
  <c r="C20" i="8"/>
  <c r="E35" i="8"/>
  <c r="C23" i="8" l="1"/>
  <c r="C21" i="8"/>
</calcChain>
</file>

<file path=xl/comments1.xml><?xml version="1.0" encoding="utf-8"?>
<comments xmlns="http://schemas.openxmlformats.org/spreadsheetml/2006/main">
  <authors>
    <author>Johny Juvencio Morales Basilio</author>
  </authors>
  <commentList>
    <comment ref="O12" authorId="0" shapeId="0">
      <text>
        <r>
          <rPr>
            <b/>
            <sz val="12"/>
            <color indexed="81"/>
            <rFont val="Tahoma"/>
            <family val="2"/>
          </rPr>
          <t>Cifras preliminares sujetas a cambios.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2"/>
            <color indexed="81"/>
            <rFont val="Tahoma"/>
            <family val="2"/>
          </rPr>
          <t>Cifras preliminares sujetas a cambios o rectificaciones.</t>
        </r>
      </text>
    </comment>
  </commentList>
</comments>
</file>

<file path=xl/comments3.xml><?xml version="1.0" encoding="utf-8"?>
<comments xmlns="http://schemas.openxmlformats.org/spreadsheetml/2006/main">
  <authors>
    <author>Johny Juvencio Morales Basilio</author>
  </authors>
  <commentList>
    <comment ref="K13" authorId="0" shapeId="0">
      <text>
        <r>
          <rPr>
            <b/>
            <sz val="12"/>
            <color indexed="81"/>
            <rFont val="Tahoma"/>
            <family val="2"/>
          </rPr>
          <t>Cifras preliminares sujetas a cambios o rectificaciones.</t>
        </r>
      </text>
    </comment>
  </commentList>
</comments>
</file>

<file path=xl/comments4.xml><?xml version="1.0" encoding="utf-8"?>
<comments xmlns="http://schemas.openxmlformats.org/spreadsheetml/2006/main">
  <authors>
    <author>Johny Juvencio Morales Basilio</author>
  </authors>
  <commentList>
    <comment ref="K13" authorId="0" shapeId="0">
      <text>
        <r>
          <rPr>
            <b/>
            <sz val="12"/>
            <color indexed="81"/>
            <rFont val="Tahoma"/>
            <family val="2"/>
          </rPr>
          <t>Cifras preliminares sujetas a cambios o rectificaciones.</t>
        </r>
        <r>
          <rPr>
            <sz val="9"/>
            <color indexed="81"/>
            <rFont val="Tahoma"/>
            <family val="2"/>
          </rPr>
          <t xml:space="preserve">
</t>
        </r>
      </text>
    </comment>
  </commentList>
</comments>
</file>

<file path=xl/comments5.xml><?xml version="1.0" encoding="utf-8"?>
<comments xmlns="http://schemas.openxmlformats.org/spreadsheetml/2006/main">
  <authors>
    <author>Johny Juvencio Morales Basilio</author>
  </authors>
  <commentList>
    <comment ref="O12" authorId="0" shapeId="0">
      <text>
        <r>
          <rPr>
            <b/>
            <sz val="12"/>
            <color indexed="81"/>
            <rFont val="Tahoma"/>
            <family val="2"/>
          </rPr>
          <t>Cifras preliminares sujetas a cambios.</t>
        </r>
      </text>
    </comment>
  </commentList>
</comments>
</file>

<file path=xl/comments6.xml><?xml version="1.0" encoding="utf-8"?>
<comments xmlns="http://schemas.openxmlformats.org/spreadsheetml/2006/main">
  <authors>
    <author>Johny Juvencio Morales Basilio</author>
  </authors>
  <commentList>
    <comment ref="K13" authorId="0" shapeId="0">
      <text>
        <r>
          <rPr>
            <b/>
            <sz val="12"/>
            <color indexed="81"/>
            <rFont val="Tahoma"/>
            <family val="2"/>
          </rPr>
          <t>Cifras preliminares sujetas a cambios o rectificaciones.</t>
        </r>
      </text>
    </comment>
  </commentList>
</comments>
</file>

<file path=xl/comments7.xml><?xml version="1.0" encoding="utf-8"?>
<comments xmlns="http://schemas.openxmlformats.org/spreadsheetml/2006/main">
  <authors>
    <author>Johny Juvencio Morales Basilio</author>
  </authors>
  <commentList>
    <comment ref="K13" authorId="0" shapeId="0">
      <text>
        <r>
          <rPr>
            <b/>
            <sz val="12"/>
            <color indexed="81"/>
            <rFont val="Tahoma"/>
            <family val="2"/>
          </rPr>
          <t>Cifras preliminares sujetas a cambios o rectificaciones.</t>
        </r>
      </text>
    </comment>
  </commentList>
</comments>
</file>

<file path=xl/sharedStrings.xml><?xml version="1.0" encoding="utf-8"?>
<sst xmlns="http://schemas.openxmlformats.org/spreadsheetml/2006/main" count="3820" uniqueCount="1241">
  <si>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</si>
  <si>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</si>
  <si>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</si>
  <si>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</si>
  <si>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</si>
  <si>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</si>
  <si>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</si>
  <si>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</si>
  <si>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</si>
  <si>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</si>
  <si>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</si>
  <si>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</si>
  <si>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</si>
  <si>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</si>
  <si>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</si>
  <si>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</si>
  <si>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</si>
  <si>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</si>
  <si>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</si>
  <si>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</si>
  <si>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</si>
  <si>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</si>
  <si>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</si>
  <si>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</si>
  <si>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</si>
  <si>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</si>
  <si>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</si>
  <si>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</si>
  <si>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</si>
  <si>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</si>
  <si>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</si>
  <si>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</si>
  <si>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</si>
  <si>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</si>
  <si>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</si>
  <si>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</si>
  <si>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</si>
  <si>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</si>
  <si>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</si>
  <si>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</si>
  <si>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</si>
  <si>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</si>
  <si>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</si>
  <si>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</si>
  <si>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</si>
  <si>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</si>
  <si>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</si>
  <si>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</si>
  <si>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</si>
  <si>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</si>
  <si>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</si>
  <si>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</si>
  <si>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</si>
  <si>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</si>
  <si>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</si>
  <si>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</si>
  <si>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</si>
  <si>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</si>
  <si>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</si>
  <si>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</si>
  <si>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</si>
  <si>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</si>
  <si>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</si>
  <si>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</si>
  <si>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</si>
  <si>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</si>
  <si>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</si>
  <si>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</si>
  <si>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</si>
  <si>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</si>
  <si>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</si>
  <si>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</si>
  <si>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</si>
  <si>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</si>
  <si>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</si>
  <si>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</si>
  <si>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</si>
  <si>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</si>
  <si>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</si>
  <si>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</si>
  <si>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</si>
  <si>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</si>
  <si>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</si>
  <si>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</si>
  <si>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</si>
  <si>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</si>
  <si>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</si>
  <si>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</si>
  <si>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</si>
  <si>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</si>
  <si>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</si>
  <si>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</si>
  <si>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</si>
  <si>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</si>
  <si>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</si>
  <si>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</si>
  <si>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</si>
  <si>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</si>
  <si>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</si>
  <si>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</si>
  <si>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</si>
  <si>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</si>
  <si>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</si>
  <si>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</si>
  <si>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</si>
  <si>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</si>
  <si>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</si>
  <si>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</si>
  <si>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</si>
  <si>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</si>
  <si>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</si>
  <si>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</si>
  <si>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</si>
  <si>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</si>
  <si>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</si>
  <si>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</si>
  <si>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</si>
  <si>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</si>
  <si>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</si>
  <si>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</si>
  <si>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</si>
  <si>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</si>
  <si>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</si>
  <si>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</si>
  <si>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</si>
  <si>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</si>
  <si>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</si>
  <si>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</si>
  <si>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</si>
  <si>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</si>
  <si>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</si>
  <si>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</si>
  <si>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</si>
  <si>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</si>
  <si>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</si>
  <si>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</si>
  <si>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</si>
  <si>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RFC</t>
  </si>
  <si>
    <t>CCA150714SW0</t>
  </si>
  <si>
    <t>CPR151218KY4</t>
  </si>
  <si>
    <t>CMO791029IV7</t>
  </si>
  <si>
    <t>CPR810827R86</t>
  </si>
  <si>
    <t>AIB790426LJ7</t>
  </si>
  <si>
    <t>AFE951229563</t>
  </si>
  <si>
    <t>IAZ3911099W0</t>
  </si>
  <si>
    <t>CAE150714B62</t>
  </si>
  <si>
    <t>CPO160823C66</t>
  </si>
  <si>
    <t>CSM160823BZ1</t>
  </si>
  <si>
    <t>GAS091005V83</t>
  </si>
  <si>
    <t>IAT100318UD8</t>
  </si>
  <si>
    <t>IAA150623D2A</t>
  </si>
  <si>
    <t>IAS150623KV3</t>
  </si>
  <si>
    <t>IAL730831P21</t>
  </si>
  <si>
    <t>IAP760408TQ8</t>
  </si>
  <si>
    <t>ISS470710CC2</t>
  </si>
  <si>
    <t>ICO791108KK5</t>
  </si>
  <si>
    <t>IHU7508133A6</t>
  </si>
  <si>
    <t>IHS9408257N9</t>
  </si>
  <si>
    <t>IMA9211033S4</t>
  </si>
  <si>
    <t>IRE800513370</t>
  </si>
  <si>
    <t>IEL6407132V0</t>
  </si>
  <si>
    <t>IJM730830HM4</t>
  </si>
  <si>
    <t>IGL470113H56</t>
  </si>
  <si>
    <t>IMA810827V67</t>
  </si>
  <si>
    <t>ILC830716TX2</t>
  </si>
  <si>
    <t>IMA9503308S1</t>
  </si>
  <si>
    <t>IMO940825G53</t>
  </si>
  <si>
    <t>IPA110601IV7</t>
  </si>
  <si>
    <t>IPE940804SH9</t>
  </si>
  <si>
    <t>IPA730830F84</t>
  </si>
  <si>
    <t>IPB7405157E6</t>
  </si>
  <si>
    <t>IQU440510SQ3</t>
  </si>
  <si>
    <t>ISF740717ELA</t>
  </si>
  <si>
    <t>ISM950525US5</t>
  </si>
  <si>
    <t>ISN630109DH2</t>
  </si>
  <si>
    <t>ISR950612B59</t>
  </si>
  <si>
    <t>ISC3906269G0</t>
  </si>
  <si>
    <t>ITA850221EP5</t>
  </si>
  <si>
    <t>ITA840522FS4</t>
  </si>
  <si>
    <t>ITV750728N70</t>
  </si>
  <si>
    <t>PIP151022MR5</t>
  </si>
  <si>
    <t>SRC091105JV2</t>
  </si>
  <si>
    <t>ICA8203298B6</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</si>
  <si>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</si>
  <si>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</si>
  <si>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</si>
  <si>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</si>
  <si>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</si>
  <si>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</si>
  <si>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</si>
  <si>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</si>
  <si>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</si>
  <si>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</si>
  <si>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</si>
  <si>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</si>
  <si>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</si>
  <si>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</si>
  <si>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</si>
  <si>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</si>
  <si>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</si>
  <si>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</si>
  <si>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</si>
  <si>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</si>
  <si>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</si>
  <si>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</si>
  <si>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</si>
  <si>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IMO831222MK2</t>
  </si>
  <si>
    <t>ZUC100723VB8</t>
  </si>
  <si>
    <t>25</t>
  </si>
  <si>
    <t>50</t>
  </si>
  <si>
    <t>No. ASIGNACIÓN</t>
  </si>
  <si>
    <t>AZUCARERA SAN JOSE DE ABAJO S.A. DE C.V.</t>
  </si>
  <si>
    <t>ASJ150805579</t>
  </si>
  <si>
    <t>ICA7908074W3</t>
  </si>
  <si>
    <t>07</t>
  </si>
  <si>
    <t>BATORY DE MÉXICO, S. DE R.L. DE C.V.</t>
  </si>
  <si>
    <t>BME970214C17</t>
  </si>
  <si>
    <t>CUPO ORDINARIO</t>
  </si>
  <si>
    <t>ESTADOS UNIDOS-TERCEROS PAÍSES</t>
  </si>
  <si>
    <t>5)</t>
  </si>
  <si>
    <t>x</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</si>
  <si>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</si>
  <si>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</si>
  <si>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</si>
  <si>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</si>
  <si>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</si>
  <si>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</si>
  <si>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</si>
  <si>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</si>
  <si>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</si>
  <si>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</si>
  <si>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</si>
  <si>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</si>
  <si>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</si>
  <si>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</si>
  <si>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</si>
  <si>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</si>
  <si>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</si>
  <si>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</si>
  <si>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</si>
  <si>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</si>
  <si>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</si>
  <si>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FECHA DE PUBLICACIÓN:</t>
  </si>
  <si>
    <t>eliminar</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</si>
  <si>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</si>
  <si>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</si>
  <si>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</si>
  <si>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</si>
  <si>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</si>
  <si>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</si>
  <si>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</si>
  <si>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</si>
  <si>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</si>
  <si>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</si>
  <si>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</si>
  <si>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</si>
  <si>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</si>
  <si>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</si>
  <si>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</si>
  <si>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</si>
  <si>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</si>
  <si>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</si>
  <si>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</si>
  <si>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</si>
  <si>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</si>
  <si>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t>Monto total del cupo</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</si>
  <si>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</si>
  <si>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</si>
  <si>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FECHA</t>
  </si>
  <si>
    <t>AVISO</t>
  </si>
  <si>
    <t>URL</t>
  </si>
  <si>
    <t>MONTO POR ASIGNAR</t>
  </si>
  <si>
    <r>
      <t>4) Monto Total del Cupo</t>
    </r>
    <r>
      <rPr>
        <sz val="11"/>
        <rFont val="Arial"/>
        <family val="2"/>
      </rPr>
      <t>: Es el monto total disponible para asignar a los ingenios del ciclo ordinario.</t>
    </r>
  </si>
  <si>
    <t>SUC090612QB4</t>
  </si>
  <si>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</si>
  <si>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</si>
  <si>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</si>
  <si>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</si>
  <si>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</si>
  <si>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</si>
  <si>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</si>
  <si>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</si>
  <si>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</si>
  <si>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</si>
  <si>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</si>
  <si>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</si>
  <si>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</si>
  <si>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</si>
  <si>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</si>
  <si>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</si>
  <si>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t>AVISO mediante el cual se da a conocer el monto del cupo máximo, para exportar azúcar a los Estados Unidos de América del ciclo azucarero comprendido entre el 1 de octubre de 2023 y el 30 de septiembre de 2024.</t>
  </si>
  <si>
    <t>https://www.dof.gob.mx/nota_detalle.php?codigo=5703413&amp;fecha=29/09/2023#gsc.tab=0</t>
  </si>
  <si>
    <r>
      <t>ASIGNACIÓN OCTUBRE 2023</t>
    </r>
    <r>
      <rPr>
        <b/>
        <vertAlign val="superscript"/>
        <sz val="11"/>
        <color indexed="8"/>
        <rFont val="Arial"/>
        <family val="2"/>
      </rPr>
      <t xml:space="preserve">
</t>
    </r>
    <r>
      <rPr>
        <b/>
        <sz val="11"/>
        <color indexed="8"/>
        <rFont val="Arial"/>
        <family val="2"/>
      </rPr>
      <t>(UdM)
[1]</t>
    </r>
  </si>
  <si>
    <t>01-octubre de 2023 al 30-septiembre de 2024</t>
  </si>
  <si>
    <t>Porcentaje asignado</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</si>
  <si>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</si>
  <si>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</si>
  <si>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</si>
  <si>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</si>
  <si>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</si>
  <si>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</si>
  <si>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</si>
  <si>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</si>
  <si>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</si>
  <si>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</si>
  <si>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</si>
  <si>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</si>
  <si>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</si>
  <si>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</si>
  <si>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</si>
  <si>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</si>
  <si>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</si>
  <si>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</si>
  <si>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</si>
  <si>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</si>
  <si>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</si>
  <si>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</si>
  <si>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</si>
  <si>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</si>
  <si>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</si>
  <si>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</si>
  <si>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</si>
  <si>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</si>
  <si>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</si>
  <si>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</si>
  <si>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</si>
  <si>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</si>
  <si>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</si>
  <si>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</si>
  <si>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</si>
  <si>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</si>
  <si>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</si>
  <si>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</si>
  <si>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</si>
  <si>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</si>
  <si>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</si>
  <si>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</si>
  <si>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</si>
  <si>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</si>
  <si>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</si>
  <si>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</si>
  <si>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</si>
  <si>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</si>
  <si>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</si>
  <si>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</si>
  <si>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</si>
  <si>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</si>
  <si>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</si>
  <si>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</si>
  <si>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</si>
  <si>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</si>
  <si>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</si>
  <si>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</si>
  <si>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</si>
  <si>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</si>
  <si>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</si>
  <si>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</si>
  <si>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</si>
  <si>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</si>
  <si>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</si>
  <si>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</si>
  <si>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</si>
  <si>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</si>
  <si>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</si>
  <si>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</si>
  <si>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</si>
  <si>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</si>
  <si>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</si>
  <si>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</si>
  <si>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</si>
  <si>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</si>
  <si>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</si>
  <si>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</si>
  <si>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</si>
  <si>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</si>
  <si>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</si>
  <si>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</si>
  <si>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</si>
  <si>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</si>
  <si>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</si>
  <si>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</si>
  <si>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</si>
  <si>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</si>
  <si>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</si>
  <si>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</si>
  <si>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</si>
  <si>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</si>
  <si>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</si>
  <si>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</si>
  <si>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</si>
  <si>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</si>
  <si>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</si>
  <si>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</si>
  <si>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</si>
  <si>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</si>
  <si>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</si>
  <si>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</si>
  <si>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</si>
  <si>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</si>
  <si>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</si>
  <si>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</si>
  <si>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</si>
  <si>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</si>
  <si>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</si>
  <si>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</si>
  <si>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</si>
  <si>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</si>
  <si>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</si>
  <si>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</si>
  <si>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</si>
  <si>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</si>
  <si>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</si>
  <si>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</si>
  <si>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</si>
  <si>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</si>
  <si>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</si>
  <si>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</si>
  <si>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</si>
  <si>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</si>
  <si>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</si>
  <si>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</si>
  <si>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</si>
  <si>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</si>
  <si>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</si>
  <si>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</si>
  <si>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</si>
  <si>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</si>
  <si>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</si>
  <si>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</si>
  <si>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</si>
  <si>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</si>
  <si>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</si>
  <si>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</si>
  <si>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</si>
  <si>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</si>
  <si>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</si>
  <si>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</si>
  <si>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</si>
  <si>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</si>
  <si>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</si>
  <si>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</si>
  <si>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</si>
  <si>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</si>
  <si>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</si>
  <si>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</si>
  <si>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</si>
  <si>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</si>
  <si>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</si>
  <si>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</si>
  <si>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</si>
  <si>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</si>
  <si>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</si>
  <si>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</si>
  <si>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</si>
  <si>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</si>
  <si>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</si>
  <si>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</si>
  <si>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</si>
  <si>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</si>
  <si>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</si>
  <si>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</si>
  <si>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</si>
  <si>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</si>
  <si>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</si>
  <si>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</si>
  <si>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</si>
  <si>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</si>
  <si>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</si>
  <si>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</si>
  <si>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</si>
  <si>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</si>
  <si>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</si>
  <si>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</si>
  <si>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</si>
  <si>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</si>
  <si>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</si>
  <si>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</si>
  <si>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</si>
  <si>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</si>
  <si>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</si>
  <si>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</si>
  <si>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</si>
  <si>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</si>
  <si>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</si>
  <si>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</si>
  <si>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</si>
  <si>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</si>
  <si>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</si>
  <si>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</si>
  <si>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</si>
  <si>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</si>
  <si>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</si>
  <si>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</si>
  <si>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</si>
  <si>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</si>
  <si>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</si>
  <si>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</si>
  <si>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</si>
  <si>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</si>
  <si>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</si>
  <si>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</si>
  <si>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</si>
  <si>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</si>
  <si>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</si>
  <si>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</si>
  <si>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</si>
  <si>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</si>
  <si>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</si>
  <si>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</si>
  <si>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</si>
  <si>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</si>
  <si>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</si>
  <si>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</si>
  <si>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</si>
  <si>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</si>
  <si>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</si>
  <si>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</si>
  <si>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</si>
  <si>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</si>
  <si>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</si>
  <si>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</si>
  <si>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</si>
  <si>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</si>
  <si>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</si>
  <si>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</si>
  <si>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COG111207KB4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</si>
  <si>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</si>
  <si>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</si>
  <si>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</si>
  <si>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</si>
  <si>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</si>
  <si>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</si>
  <si>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</si>
  <si>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</si>
  <si>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</si>
  <si>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</si>
  <si>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</si>
  <si>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</si>
  <si>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</si>
  <si>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</si>
  <si>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</si>
  <si>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</si>
  <si>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</si>
  <si>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</si>
  <si>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</si>
  <si>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</si>
  <si>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</si>
  <si>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</si>
  <si>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</si>
  <si>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</si>
  <si>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</si>
  <si>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</si>
  <si>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</si>
  <si>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</si>
  <si>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</si>
  <si>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</si>
  <si>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</si>
  <si>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</si>
  <si>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</si>
  <si>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</si>
  <si>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</si>
  <si>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</si>
  <si>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</si>
  <si>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</si>
  <si>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</si>
  <si>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</si>
  <si>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</si>
  <si>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</si>
  <si>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</si>
  <si>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</si>
  <si>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</si>
  <si>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</si>
  <si>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</si>
  <si>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</si>
  <si>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</si>
  <si>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</si>
  <si>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</si>
  <si>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</si>
  <si>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</si>
  <si>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</si>
  <si>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</si>
  <si>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</si>
  <si>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</si>
  <si>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</si>
  <si>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</si>
  <si>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</si>
  <si>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</si>
  <si>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</si>
  <si>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</si>
  <si>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</si>
  <si>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</si>
  <si>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</si>
  <si>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</si>
  <si>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</si>
  <si>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</si>
  <si>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</si>
  <si>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</si>
  <si>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</si>
  <si>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</si>
  <si>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</si>
  <si>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</si>
  <si>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</si>
  <si>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</si>
  <si>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</si>
  <si>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</si>
  <si>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</si>
  <si>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</si>
  <si>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</si>
  <si>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</si>
  <si>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</si>
  <si>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</si>
  <si>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</si>
  <si>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</si>
  <si>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</si>
  <si>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</si>
  <si>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</si>
  <si>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</si>
  <si>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</si>
  <si>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</si>
  <si>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</si>
  <si>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</si>
  <si>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</si>
  <si>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</si>
  <si>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</si>
  <si>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</si>
  <si>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</si>
  <si>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</si>
  <si>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</si>
  <si>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</si>
  <si>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</si>
  <si>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</si>
  <si>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</si>
  <si>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</si>
  <si>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</si>
  <si>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</si>
  <si>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</si>
  <si>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</si>
  <si>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</si>
  <si>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</si>
  <si>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</si>
  <si>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</si>
  <si>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</si>
  <si>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</si>
  <si>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</si>
  <si>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</si>
  <si>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</si>
  <si>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</si>
  <si>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</si>
  <si>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</si>
  <si>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</si>
  <si>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</si>
  <si>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</si>
  <si>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</si>
  <si>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</si>
  <si>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</si>
  <si>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</si>
  <si>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</si>
  <si>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</si>
  <si>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</si>
  <si>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</si>
  <si>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</si>
  <si>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</si>
  <si>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</si>
  <si>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</si>
  <si>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</si>
  <si>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</si>
  <si>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</si>
  <si>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</si>
  <si>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</si>
  <si>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</si>
  <si>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</si>
  <si>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</si>
  <si>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</si>
  <si>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</si>
  <si>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</si>
  <si>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</si>
  <si>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</si>
  <si>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</si>
  <si>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</si>
  <si>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</si>
  <si>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</si>
  <si>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</si>
  <si>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</si>
  <si>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</si>
  <si>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</si>
  <si>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</si>
  <si>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</si>
  <si>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</si>
  <si>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</si>
  <si>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</si>
  <si>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</si>
  <si>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</si>
  <si>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</si>
  <si>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</si>
  <si>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</si>
  <si>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</si>
  <si>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</si>
  <si>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</si>
  <si>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</si>
  <si>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</si>
  <si>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</si>
  <si>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</si>
  <si>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</si>
  <si>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</si>
  <si>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</si>
  <si>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</si>
  <si>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</si>
  <si>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</si>
  <si>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</si>
  <si>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</si>
  <si>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</si>
  <si>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</si>
  <si>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</si>
  <si>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</si>
  <si>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</si>
  <si>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</si>
  <si>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</si>
  <si>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</si>
  <si>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</si>
  <si>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t>https://www.dof.gob.mx/nota_detalle.php?codigo=5706313&amp;fecha=24/10/2023#gsc.tab=0</t>
  </si>
  <si>
    <t>200/2024</t>
  </si>
  <si>
    <t>268/2024</t>
  </si>
  <si>
    <t>11M24C001</t>
  </si>
  <si>
    <t>273/2024</t>
  </si>
  <si>
    <t>277/2024</t>
  </si>
  <si>
    <t>17M24C001</t>
  </si>
  <si>
    <t>272/2024</t>
  </si>
  <si>
    <t>19M24C001</t>
  </si>
  <si>
    <t>270/2024</t>
  </si>
  <si>
    <t>25M24C001</t>
  </si>
  <si>
    <t>284/2024</t>
  </si>
  <si>
    <t>36M24C001</t>
  </si>
  <si>
    <t>280/2024</t>
  </si>
  <si>
    <t>44M24C001</t>
  </si>
  <si>
    <t>281/2024</t>
  </si>
  <si>
    <t>44M24C002</t>
  </si>
  <si>
    <t>282/2024</t>
  </si>
  <si>
    <t>44M24C003</t>
  </si>
  <si>
    <t>283/2024</t>
  </si>
  <si>
    <t>44M24C004</t>
  </si>
  <si>
    <t>276/2024</t>
  </si>
  <si>
    <t>46M24C002</t>
  </si>
  <si>
    <t>278/2024</t>
  </si>
  <si>
    <t>46M24C003</t>
  </si>
  <si>
    <t>285/2024</t>
  </si>
  <si>
    <t>11M24C002</t>
  </si>
  <si>
    <t>287/2024</t>
  </si>
  <si>
    <t>11M24C003</t>
  </si>
  <si>
    <t>295/2024</t>
  </si>
  <si>
    <t>32M24C001</t>
  </si>
  <si>
    <t>296/2024</t>
  </si>
  <si>
    <t>32M24C002</t>
  </si>
  <si>
    <t>294/2024</t>
  </si>
  <si>
    <t>45M24C001</t>
  </si>
  <si>
    <t>297/2024</t>
  </si>
  <si>
    <t>24M24C001</t>
  </si>
  <si>
    <t>298/2024</t>
  </si>
  <si>
    <t>24M24C002</t>
  </si>
  <si>
    <t>313/2024</t>
  </si>
  <si>
    <t>11M24C004</t>
  </si>
  <si>
    <t>314/2024</t>
  </si>
  <si>
    <t>11M24C005</t>
  </si>
  <si>
    <t>315/2024</t>
  </si>
  <si>
    <t>19M24C002</t>
  </si>
  <si>
    <t>316/2024</t>
  </si>
  <si>
    <t>19M24C003</t>
  </si>
  <si>
    <t>301/2024</t>
  </si>
  <si>
    <t>36M24C002</t>
  </si>
  <si>
    <t>319/2024</t>
  </si>
  <si>
    <t>25M24C002</t>
  </si>
  <si>
    <t>320/2024</t>
  </si>
  <si>
    <t>25M24C003</t>
  </si>
  <si>
    <t>321/2024</t>
  </si>
  <si>
    <t>06M24C001</t>
  </si>
  <si>
    <t>331/2024</t>
  </si>
  <si>
    <t>15M24C001</t>
  </si>
  <si>
    <t>323/2024</t>
  </si>
  <si>
    <t>16M24C001</t>
  </si>
  <si>
    <t>324/2024</t>
  </si>
  <si>
    <t>16M24C002</t>
  </si>
  <si>
    <t>325/2024</t>
  </si>
  <si>
    <t>23M24C001</t>
  </si>
  <si>
    <t>326/2024</t>
  </si>
  <si>
    <t>23M24C002</t>
  </si>
  <si>
    <t>327/2024</t>
  </si>
  <si>
    <t>32M24C003</t>
  </si>
  <si>
    <t>328/2024</t>
  </si>
  <si>
    <t>32M24C004</t>
  </si>
  <si>
    <t>329/2024</t>
  </si>
  <si>
    <t>33M24C001</t>
  </si>
  <si>
    <t>330/2024</t>
  </si>
  <si>
    <t>33M24C002</t>
  </si>
  <si>
    <t>322/2204</t>
  </si>
  <si>
    <t>45M24C002</t>
  </si>
  <si>
    <t>335/2024</t>
  </si>
  <si>
    <t>11M24C006</t>
  </si>
  <si>
    <t>337/2024</t>
  </si>
  <si>
    <t>29M24C001</t>
  </si>
  <si>
    <t>338/2024</t>
  </si>
  <si>
    <t>29M24C002</t>
  </si>
  <si>
    <t>340/2024</t>
  </si>
  <si>
    <t>25M24C004</t>
  </si>
  <si>
    <t>345/2024</t>
  </si>
  <si>
    <t>21M24C001</t>
  </si>
  <si>
    <t>346/2024</t>
  </si>
  <si>
    <t>36M24C003</t>
  </si>
  <si>
    <t>354/2024</t>
  </si>
  <si>
    <t>17M24C002</t>
  </si>
  <si>
    <t>355/2024</t>
  </si>
  <si>
    <t>17M24C003</t>
  </si>
  <si>
    <t>356/2024</t>
  </si>
  <si>
    <t>17M24C004</t>
  </si>
  <si>
    <t>349/2024</t>
  </si>
  <si>
    <t>46M24C004</t>
  </si>
  <si>
    <t>350/2024</t>
  </si>
  <si>
    <t>46M24C005</t>
  </si>
  <si>
    <t>351/2024</t>
  </si>
  <si>
    <t>46M24C006</t>
  </si>
  <si>
    <t>352/2024</t>
  </si>
  <si>
    <t>46M24C007</t>
  </si>
  <si>
    <t>353/2024</t>
  </si>
  <si>
    <t>46M24C008</t>
  </si>
  <si>
    <t>367/2024</t>
  </si>
  <si>
    <t>11A24C001</t>
  </si>
  <si>
    <t>366/2024</t>
  </si>
  <si>
    <t>21A24C001</t>
  </si>
  <si>
    <t>382/2024</t>
  </si>
  <si>
    <t>11A24C002</t>
  </si>
  <si>
    <t>383/2024</t>
  </si>
  <si>
    <t>11A24C003</t>
  </si>
  <si>
    <t>384/2024</t>
  </si>
  <si>
    <t>11A24C004</t>
  </si>
  <si>
    <t>379/2024</t>
  </si>
  <si>
    <t>25A24C001</t>
  </si>
  <si>
    <t>398/2024</t>
  </si>
  <si>
    <t>36Y24C001</t>
  </si>
  <si>
    <t>399/2024</t>
  </si>
  <si>
    <t>36Y24C002</t>
  </si>
  <si>
    <t>400/2024</t>
  </si>
  <si>
    <t>36Y24C003</t>
  </si>
  <si>
    <t>408/2024</t>
  </si>
  <si>
    <t>41Y24C001</t>
  </si>
  <si>
    <t>409/2024</t>
  </si>
  <si>
    <t>41Y24C002</t>
  </si>
  <si>
    <t>410/2024</t>
  </si>
  <si>
    <t>41Y24C003</t>
  </si>
  <si>
    <t>407/2024</t>
  </si>
  <si>
    <t>11Y24C001</t>
  </si>
  <si>
    <t>405/2024</t>
  </si>
  <si>
    <t>36Y24C004</t>
  </si>
  <si>
    <t>435/2024</t>
  </si>
  <si>
    <t>36Y24C005</t>
  </si>
  <si>
    <t>436/2024</t>
  </si>
  <si>
    <t>36Y24C006</t>
  </si>
  <si>
    <t>437/2024</t>
  </si>
  <si>
    <t>36Y24C007</t>
  </si>
  <si>
    <t>438/2024</t>
  </si>
  <si>
    <t>36Y24C008</t>
  </si>
  <si>
    <t>439/2024</t>
  </si>
  <si>
    <t>36Y24C009</t>
  </si>
  <si>
    <t>448/2024</t>
  </si>
  <si>
    <t>11Y24C002</t>
  </si>
  <si>
    <t>449/2024</t>
  </si>
  <si>
    <t>11Y24C003</t>
  </si>
  <si>
    <t>453/2024</t>
  </si>
  <si>
    <t>11Y24C004</t>
  </si>
  <si>
    <t>454/2024</t>
  </si>
  <si>
    <t>11Y24C005</t>
  </si>
  <si>
    <t>455/2024</t>
  </si>
  <si>
    <t>11Y24C006</t>
  </si>
  <si>
    <t>464/2024</t>
  </si>
  <si>
    <t>46Y24C001</t>
  </si>
  <si>
    <t>465/2024</t>
  </si>
  <si>
    <t>46Y24C002</t>
  </si>
  <si>
    <t>468/2024</t>
  </si>
  <si>
    <t>21Y24C003</t>
  </si>
  <si>
    <t>469/2024</t>
  </si>
  <si>
    <t>29J24C001</t>
  </si>
  <si>
    <t>392/2024</t>
  </si>
  <si>
    <t>396/2024</t>
  </si>
  <si>
    <t>397/2024</t>
  </si>
  <si>
    <t>394/2024</t>
  </si>
  <si>
    <t>393/2024</t>
  </si>
  <si>
    <t>387/2024</t>
  </si>
  <si>
    <t>274/2024</t>
  </si>
  <si>
    <t>299/2024</t>
  </si>
  <si>
    <t>443/2024</t>
  </si>
  <si>
    <t>388/2024</t>
  </si>
  <si>
    <t>444/2024</t>
  </si>
  <si>
    <t>358/2024</t>
  </si>
  <si>
    <t>336/2024</t>
  </si>
  <si>
    <t>275/2024</t>
  </si>
  <si>
    <t>368/2024</t>
  </si>
  <si>
    <t>286/2024</t>
  </si>
  <si>
    <t>460/2024</t>
  </si>
  <si>
    <t>461/2024</t>
  </si>
  <si>
    <t>318/2024</t>
  </si>
  <si>
    <t>445/2024</t>
  </si>
  <si>
    <t>389/2024</t>
  </si>
  <si>
    <t>381/2024</t>
  </si>
  <si>
    <t>347/2024</t>
  </si>
  <si>
    <t>348/2024</t>
  </si>
  <si>
    <t>312/2024</t>
  </si>
  <si>
    <t>467/2024</t>
  </si>
  <si>
    <t>288/2024</t>
  </si>
  <si>
    <t>462/2024</t>
  </si>
  <si>
    <t>363/2024</t>
  </si>
  <si>
    <t>446/2024</t>
  </si>
  <si>
    <t>447/2024</t>
  </si>
  <si>
    <t>456/2024</t>
  </si>
  <si>
    <t>463/2024</t>
  </si>
  <si>
    <t>452/2024</t>
  </si>
  <si>
    <t>470/2024</t>
  </si>
  <si>
    <t>450/2024</t>
  </si>
  <si>
    <t>404/2024</t>
  </si>
  <si>
    <t>451/2024</t>
  </si>
  <si>
    <t>279/2024</t>
  </si>
  <si>
    <t>289/2024</t>
  </si>
  <si>
    <t>290/2024</t>
  </si>
  <si>
    <t>291/2024</t>
  </si>
  <si>
    <t>292/2024</t>
  </si>
  <si>
    <t>293/2024</t>
  </si>
  <si>
    <t>300/2024</t>
  </si>
  <si>
    <t>302/2024</t>
  </si>
  <si>
    <t>303/2024</t>
  </si>
  <si>
    <t>304/2024</t>
  </si>
  <si>
    <t>305/2024</t>
  </si>
  <si>
    <t>306/2024</t>
  </si>
  <si>
    <t>307/2024</t>
  </si>
  <si>
    <t>308/2024</t>
  </si>
  <si>
    <t>309/2024</t>
  </si>
  <si>
    <t>310/2024</t>
  </si>
  <si>
    <t>311/2024</t>
  </si>
  <si>
    <t>364/2024</t>
  </si>
  <si>
    <t>365/2024</t>
  </si>
  <si>
    <t>413/2024</t>
  </si>
  <si>
    <t>457/2024</t>
  </si>
  <si>
    <t>458/2024</t>
  </si>
  <si>
    <t>459/2024</t>
  </si>
  <si>
    <t>475/2024</t>
  </si>
  <si>
    <t>476/2024</t>
  </si>
  <si>
    <t>390/2024</t>
  </si>
  <si>
    <t>99Y24E001</t>
  </si>
  <si>
    <t>473/2024</t>
  </si>
  <si>
    <t>99J24E002</t>
  </si>
  <si>
    <t>466/2024</t>
  </si>
  <si>
    <t>36Y24P001</t>
  </si>
  <si>
    <t>153/2024</t>
  </si>
  <si>
    <t>34E24C001</t>
  </si>
  <si>
    <t>249/2024</t>
  </si>
  <si>
    <t>02M24C001</t>
  </si>
  <si>
    <t>269/2024</t>
  </si>
  <si>
    <t>46M24C001</t>
  </si>
  <si>
    <t>339/2024</t>
  </si>
  <si>
    <t>07M24C001</t>
  </si>
  <si>
    <t>377/2024</t>
  </si>
  <si>
    <t>02A24C001</t>
  </si>
  <si>
    <t>373/2024</t>
  </si>
  <si>
    <t>03A24C001</t>
  </si>
  <si>
    <t>374/2024</t>
  </si>
  <si>
    <t>04A24C001</t>
  </si>
  <si>
    <t>372/2024</t>
  </si>
  <si>
    <t>26A24C001</t>
  </si>
  <si>
    <t>375/2024</t>
  </si>
  <si>
    <t>30A24C001</t>
  </si>
  <si>
    <t>378/2024</t>
  </si>
  <si>
    <t>42A24C001</t>
  </si>
  <si>
    <t>376/2024</t>
  </si>
  <si>
    <t>28A24C001</t>
  </si>
  <si>
    <t>391/2024</t>
  </si>
  <si>
    <t>09Y24C001</t>
  </si>
  <si>
    <t>411/2024</t>
  </si>
  <si>
    <t>14Y24C001</t>
  </si>
  <si>
    <t>412/2024</t>
  </si>
  <si>
    <t>14Y24C002</t>
  </si>
  <si>
    <t>406/2024</t>
  </si>
  <si>
    <t>44Y24C001</t>
  </si>
  <si>
    <t>426/2024</t>
  </si>
  <si>
    <t>44Y24C002</t>
  </si>
  <si>
    <t>427/2024</t>
  </si>
  <si>
    <t>13Y24C001</t>
  </si>
  <si>
    <t>429/2024</t>
  </si>
  <si>
    <t>21Y24C001</t>
  </si>
  <si>
    <t>430/2024</t>
  </si>
  <si>
    <t>43Y24C001</t>
  </si>
  <si>
    <t>424/2024</t>
  </si>
  <si>
    <t>03Y24C001</t>
  </si>
  <si>
    <t>441/2024</t>
  </si>
  <si>
    <t>04Y24C001</t>
  </si>
  <si>
    <t>434/2024</t>
  </si>
  <si>
    <t>19Y24C002</t>
  </si>
  <si>
    <t>433/2024</t>
  </si>
  <si>
    <t>21Y24C002</t>
  </si>
  <si>
    <t>425/2024</t>
  </si>
  <si>
    <t>26Y24C001</t>
  </si>
  <si>
    <t>440/2024</t>
  </si>
  <si>
    <t>28Y24C001</t>
  </si>
  <si>
    <t>442/2024</t>
  </si>
  <si>
    <t>30Y24C001</t>
  </si>
  <si>
    <t>357/2024</t>
  </si>
  <si>
    <t>403/2024</t>
  </si>
  <si>
    <t>417/2024</t>
  </si>
  <si>
    <t>420/2024</t>
  </si>
  <si>
    <t>418/2024</t>
  </si>
  <si>
    <t>419/2024</t>
  </si>
  <si>
    <t>421/2024</t>
  </si>
  <si>
    <t>264/2024</t>
  </si>
  <si>
    <t>265/2024</t>
  </si>
  <si>
    <t>266/2024</t>
  </si>
  <si>
    <t>267/2024</t>
  </si>
  <si>
    <t>332/2024</t>
  </si>
  <si>
    <t>333/2024</t>
  </si>
  <si>
    <t>369/2024</t>
  </si>
  <si>
    <t>370/2024</t>
  </si>
  <si>
    <t xml:space="preserve">INGENIO PLAN DE AYALA S.A. DE C.V. </t>
  </si>
  <si>
    <t>385/2024</t>
  </si>
  <si>
    <t>386/2024</t>
  </si>
  <si>
    <t>INGENIO SAN NICOLAS S.A. DE C.V.</t>
  </si>
  <si>
    <t>415/2024</t>
  </si>
  <si>
    <t>414/2024</t>
  </si>
  <si>
    <t>416/2024</t>
  </si>
  <si>
    <t>432/2024</t>
  </si>
  <si>
    <t>334/2024</t>
  </si>
  <si>
    <t>99M24E001</t>
  </si>
  <si>
    <t>380/2024</t>
  </si>
  <si>
    <t>99A24E001</t>
  </si>
  <si>
    <t>431/2024</t>
  </si>
  <si>
    <t>99Y24E002</t>
  </si>
  <si>
    <t>472/2024</t>
  </si>
  <si>
    <t>99J24E001</t>
  </si>
  <si>
    <t>474/2024</t>
  </si>
  <si>
    <t>99J24E003</t>
  </si>
  <si>
    <t>https://www.dof.gob.mx/nota_detalle.php?codigo=5719390&amp;fecha=07/03/2024#gsc.tab=0</t>
  </si>
  <si>
    <t>AVISO mediante el cual se da a conocer el ajuste ordinario de diciembre de 2023 al monto del cupo máximo para exportar azúcar a los Estados Unidos de América del ciclo azucarero comprendido entre el 1 de octubre de 2023 y el 30 de septiembre de 2024.</t>
  </si>
  <si>
    <t>ajuste diciembre</t>
  </si>
  <si>
    <t>AVISO mediante el cual se da a conocer el ajuste ordinario de septiembre de 2023 al monto del cupo máximo para exportar azúcar a los Estados Unidos de América del ciclo azucarero comprendido entre el 1 de octubre de 2023 y el 30 de septiembre de 2024.</t>
  </si>
  <si>
    <t>https://www.snice.gob.mx/~oracle/SNICE_DOCS/MINUTA-AZUCARMAYO2024-AZUCAR_20240523-20240523.pdf</t>
  </si>
  <si>
    <t>MINUTA ajuste cupo refino</t>
  </si>
  <si>
    <t>* Ajuste Mayo 2024</t>
  </si>
  <si>
    <t>MONTO TOTAL ASIGNADO AJUSTE MAYO 2024 
(UdM)
[A]
[3]</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</si>
  <si>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</si>
  <si>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</si>
  <si>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t>481/2024</t>
  </si>
  <si>
    <t>36J24C001</t>
  </si>
  <si>
    <t>480/2024</t>
  </si>
  <si>
    <t>21J24C001</t>
  </si>
  <si>
    <t>483/2024</t>
  </si>
  <si>
    <t>26J24C001</t>
  </si>
  <si>
    <t>482/2024</t>
  </si>
  <si>
    <t>30J24C001</t>
  </si>
  <si>
    <t>488/2024</t>
  </si>
  <si>
    <t>46J24C001</t>
  </si>
  <si>
    <t>489/2024</t>
  </si>
  <si>
    <t>46J24C002</t>
  </si>
  <si>
    <t>490/2024</t>
  </si>
  <si>
    <t>46J24C003</t>
  </si>
  <si>
    <t>497/2024</t>
  </si>
  <si>
    <t>43J24C001</t>
  </si>
  <si>
    <t>498/2024</t>
  </si>
  <si>
    <t>25J24C001</t>
  </si>
  <si>
    <t>512/2024</t>
  </si>
  <si>
    <t>29J24C002</t>
  </si>
  <si>
    <t>515/2024</t>
  </si>
  <si>
    <t>03J24C001</t>
  </si>
  <si>
    <t>517/2024</t>
  </si>
  <si>
    <t>03J24C002</t>
  </si>
  <si>
    <t>518/2024</t>
  </si>
  <si>
    <t>04J24C001</t>
  </si>
  <si>
    <t>516/2024</t>
  </si>
  <si>
    <t>43J24C002</t>
  </si>
  <si>
    <t>526/2024</t>
  </si>
  <si>
    <t>41J24C001</t>
  </si>
  <si>
    <t>527/2024</t>
  </si>
  <si>
    <t>41J24C002</t>
  </si>
  <si>
    <t>528/2024</t>
  </si>
  <si>
    <t>41J24C003</t>
  </si>
  <si>
    <t>524/2024</t>
  </si>
  <si>
    <t>46J24C004</t>
  </si>
  <si>
    <t>525/2024</t>
  </si>
  <si>
    <t>46J24C005</t>
  </si>
  <si>
    <t>491/2024</t>
  </si>
  <si>
    <t>492/2024</t>
  </si>
  <si>
    <t>493/2024</t>
  </si>
  <si>
    <t>485/2024</t>
  </si>
  <si>
    <t>486/2024</t>
  </si>
  <si>
    <t>522/2024</t>
  </si>
  <si>
    <t>530/2024</t>
  </si>
  <si>
    <t>531/2024</t>
  </si>
  <si>
    <t>532/2024</t>
  </si>
  <si>
    <t>523/2024</t>
  </si>
  <si>
    <t>Fechas</t>
  </si>
  <si>
    <t>validar cancelación</t>
  </si>
  <si>
    <t>487/2024</t>
  </si>
  <si>
    <t>494/2024</t>
  </si>
  <si>
    <t>506/2024</t>
  </si>
  <si>
    <t>507/2024</t>
  </si>
  <si>
    <t>508/2024</t>
  </si>
  <si>
    <t>509/2024</t>
  </si>
  <si>
    <t>510/2024</t>
  </si>
  <si>
    <t>514/2024</t>
  </si>
  <si>
    <t>99J24E004</t>
  </si>
  <si>
    <t>519/2024</t>
  </si>
  <si>
    <t>99J24E005</t>
  </si>
  <si>
    <t>499/2024</t>
  </si>
  <si>
    <t>36J24P001</t>
  </si>
  <si>
    <t>484/2024</t>
  </si>
  <si>
    <t>495/2024</t>
  </si>
  <si>
    <t>500/2024</t>
  </si>
  <si>
    <t>501/2024</t>
  </si>
  <si>
    <t>502/2024</t>
  </si>
  <si>
    <t>CÍA. AZUCARERA DEL INGENIO BELLAVISTA S.A. DE C.V.</t>
  </si>
  <si>
    <t>503/2024</t>
  </si>
  <si>
    <t>504/2024</t>
  </si>
  <si>
    <t>511/2024</t>
  </si>
  <si>
    <t>505/2024</t>
  </si>
  <si>
    <t>Duplicado</t>
  </si>
  <si>
    <t>478/2024</t>
  </si>
  <si>
    <t>479/2024</t>
  </si>
  <si>
    <t>496/2024</t>
  </si>
  <si>
    <t>520/2024</t>
  </si>
  <si>
    <t>521/2024</t>
  </si>
  <si>
    <t>refino</t>
  </si>
  <si>
    <t>otros</t>
  </si>
  <si>
    <t>total</t>
  </si>
  <si>
    <r>
      <rPr>
        <b/>
        <sz val="11"/>
        <rFont val="Arial"/>
        <family val="2"/>
      </rPr>
      <t>G) MONTO UTILIZADO</t>
    </r>
    <r>
      <rPr>
        <sz val="11"/>
        <rFont val="Arial"/>
        <family val="2"/>
      </rPr>
      <t>: Suma del monto ejercido de los permisos declarados en los pedimentos de exportación validados ante la ANAM, expresado en la unidad de medida correspondiente.</t>
    </r>
  </si>
  <si>
    <r>
      <rPr>
        <b/>
        <sz val="11"/>
        <rFont val="Arial"/>
        <family val="2"/>
      </rPr>
      <t>(D) Monto Total Utilizado:</t>
    </r>
    <r>
      <rPr>
        <sz val="11"/>
        <rFont val="Arial"/>
        <family val="2"/>
      </rPr>
      <t xml:space="preserve"> Suma del monto ejercido de los permisos declarados en los pedimentos de exportación validados ante la ANAM, expresado en la unidad de medida correspondiente. 
</t>
    </r>
    <r>
      <rPr>
        <b/>
        <sz val="11"/>
        <rFont val="Arial"/>
        <family val="2"/>
      </rPr>
      <t>Nota:</t>
    </r>
    <r>
      <rPr>
        <sz val="11"/>
        <rFont val="Arial"/>
        <family val="2"/>
      </rPr>
      <t xml:space="preserve"> Las cifras oportunas (preliminares) están sujetas a rectificaciones mensuales.</t>
    </r>
  </si>
  <si>
    <t>ASIGNACIÓN AJUSTADA</t>
  </si>
  <si>
    <t>*</t>
  </si>
  <si>
    <t>ajuste manual</t>
  </si>
  <si>
    <t>OBSV</t>
  </si>
  <si>
    <t>536/2024</t>
  </si>
  <si>
    <t>25L24C001</t>
  </si>
  <si>
    <t>541/2024</t>
  </si>
  <si>
    <t>03L24C001</t>
  </si>
  <si>
    <t>539/2024</t>
  </si>
  <si>
    <t>04L24C001</t>
  </si>
  <si>
    <t>538/2024</t>
  </si>
  <si>
    <t>11L24C001</t>
  </si>
  <si>
    <t>537/2024</t>
  </si>
  <si>
    <t>29L24C001</t>
  </si>
  <si>
    <t>540/2024</t>
  </si>
  <si>
    <t>30L24C001</t>
  </si>
  <si>
    <t>544/2024</t>
  </si>
  <si>
    <t>21L24C001</t>
  </si>
  <si>
    <t>543/2024</t>
  </si>
  <si>
    <t>36L24C001</t>
  </si>
  <si>
    <t>549/2024</t>
  </si>
  <si>
    <t>19L24C001</t>
  </si>
  <si>
    <t>550/2024</t>
  </si>
  <si>
    <t>21L24C002</t>
  </si>
  <si>
    <t>551/2024</t>
  </si>
  <si>
    <t>21L24C003</t>
  </si>
  <si>
    <t>563/2024</t>
  </si>
  <si>
    <t>04L24C002</t>
  </si>
  <si>
    <t>564/2024</t>
  </si>
  <si>
    <t>546/2024</t>
  </si>
  <si>
    <t>547/2024</t>
  </si>
  <si>
    <t>548/2024</t>
  </si>
  <si>
    <t>529/2024</t>
  </si>
  <si>
    <t>99L24E001</t>
  </si>
  <si>
    <t>542/2024</t>
  </si>
  <si>
    <t>99L24E004</t>
  </si>
  <si>
    <t>545/2024</t>
  </si>
  <si>
    <t>99L24E005</t>
  </si>
  <si>
    <t>552/2024</t>
  </si>
  <si>
    <t>99L24E006</t>
  </si>
  <si>
    <t>565/2024</t>
  </si>
  <si>
    <t>99L24E007</t>
  </si>
  <si>
    <t>553/2024</t>
  </si>
  <si>
    <t>554/2024</t>
  </si>
  <si>
    <t>555/2024</t>
  </si>
  <si>
    <t>556/2024</t>
  </si>
  <si>
    <t>CENTRAL EL POTRERO S.A. DE C.V.</t>
  </si>
  <si>
    <t>557/2024</t>
  </si>
  <si>
    <t>558/2024</t>
  </si>
  <si>
    <t>559/2024</t>
  </si>
  <si>
    <t>560/2024</t>
  </si>
  <si>
    <t>561/2024</t>
  </si>
  <si>
    <t>562/2024</t>
  </si>
  <si>
    <t>533/2024</t>
  </si>
  <si>
    <t>99L24E002</t>
  </si>
  <si>
    <t>535/2024</t>
  </si>
  <si>
    <t>99L24E003</t>
  </si>
  <si>
    <t>AJUSTE</t>
  </si>
  <si>
    <t>NOTA 1</t>
  </si>
  <si>
    <t>Conforme a lo establecido en el punto 19 del Acuerdo que regula al cupo, el ingenio transfiere 2,686.260 TMVC de refino a otros azúcares.</t>
  </si>
  <si>
    <t>notas</t>
  </si>
  <si>
    <t>NOTAS</t>
  </si>
  <si>
    <r>
      <rPr>
        <b/>
        <sz val="11"/>
        <color theme="1"/>
        <rFont val="Arial"/>
        <family val="2"/>
      </rPr>
      <t>Nota 1/:</t>
    </r>
    <r>
      <rPr>
        <sz val="11"/>
        <color theme="1"/>
        <rFont val="Arial"/>
        <family val="2"/>
      </rPr>
      <t xml:space="preserve"> Conforme a lo establecido en el punto 19 del Acuerdo que regula al cupo, el ingenio transfiere 2,686.260 TMVC de refino a otros azúcares.</t>
    </r>
  </si>
  <si>
    <r>
      <t xml:space="preserve">Nota 1/: </t>
    </r>
    <r>
      <rPr>
        <sz val="11"/>
        <color theme="1"/>
        <rFont val="Arial"/>
        <family val="2"/>
      </rPr>
      <t>Conforme a lo establecido en el punto 19 del Acuerdo que regula al cupo, el ingenio transfiere 2,686.260 TMVC de refino a otros azúcares.</t>
    </r>
  </si>
  <si>
    <t>INFORMACIÓN ACTUALIZADA AL: 31/08/2024</t>
  </si>
  <si>
    <t>PERIODO REPORTADO: 01-OCTUBRE DE 2023 AL 31-AGOSTO DE 2024</t>
  </si>
  <si>
    <t>13M24C001</t>
  </si>
  <si>
    <t>566/2024</t>
  </si>
  <si>
    <t>36L24C002</t>
  </si>
  <si>
    <t>567/2024</t>
  </si>
  <si>
    <t>36L24C003</t>
  </si>
  <si>
    <t>592/2024</t>
  </si>
  <si>
    <t>616/2024</t>
  </si>
  <si>
    <t>608/2024</t>
  </si>
  <si>
    <t>593/2024</t>
  </si>
  <si>
    <t>598/2024</t>
  </si>
  <si>
    <t>599/2024</t>
  </si>
  <si>
    <t>594/2024</t>
  </si>
  <si>
    <t>595/2024</t>
  </si>
  <si>
    <t>596/2024</t>
  </si>
  <si>
    <t>591/2024</t>
  </si>
  <si>
    <t>620/2024</t>
  </si>
  <si>
    <t>617/2024</t>
  </si>
  <si>
    <t>618/2024</t>
  </si>
  <si>
    <t>619/2024</t>
  </si>
  <si>
    <r>
      <rPr>
        <b/>
        <sz val="11"/>
        <color theme="1"/>
        <rFont val="Arial"/>
        <family val="2"/>
      </rPr>
      <t>3)</t>
    </r>
    <r>
      <rPr>
        <sz val="11"/>
        <color theme="1"/>
        <rFont val="Arial"/>
        <family val="2"/>
      </rPr>
      <t xml:space="preserve"> Cifras oportunas al 24 de agosto de 2024.
</t>
    </r>
    <r>
      <rPr>
        <b/>
        <sz val="11"/>
        <color theme="1"/>
        <rFont val="Arial"/>
        <family val="2"/>
      </rPr>
      <t>Nota:</t>
    </r>
    <r>
      <rPr>
        <sz val="11"/>
        <color theme="1"/>
        <rFont val="Arial"/>
        <family val="2"/>
      </rPr>
      <t xml:space="preserve"> Las cifras oportunas están sujetas a rectificaciones mensuales.</t>
    </r>
  </si>
  <si>
    <t>581/2024</t>
  </si>
  <si>
    <t>582/2024</t>
  </si>
  <si>
    <t>583/2024</t>
  </si>
  <si>
    <t>584/2024</t>
  </si>
  <si>
    <t>585/2024</t>
  </si>
  <si>
    <t>586/2024</t>
  </si>
  <si>
    <t>587/2024</t>
  </si>
  <si>
    <t>588/2024</t>
  </si>
  <si>
    <t>589/2024</t>
  </si>
  <si>
    <t>590/2024</t>
  </si>
  <si>
    <t>615/2024</t>
  </si>
  <si>
    <t>576/2024</t>
  </si>
  <si>
    <t>99G24E002</t>
  </si>
  <si>
    <t>568/2024</t>
  </si>
  <si>
    <t>597/2024</t>
  </si>
  <si>
    <t>578/2024</t>
  </si>
  <si>
    <t>601/2024</t>
  </si>
  <si>
    <t>602/2024</t>
  </si>
  <si>
    <t>603/2024</t>
  </si>
  <si>
    <t>604/2024</t>
  </si>
  <si>
    <t>605/2024</t>
  </si>
  <si>
    <t>CÍA. AZUCARERA LA FE S.A. DE C.V.</t>
  </si>
  <si>
    <t>606/2024</t>
  </si>
  <si>
    <t>613/2024</t>
  </si>
  <si>
    <t>614/2024</t>
  </si>
  <si>
    <t>571/2024</t>
  </si>
  <si>
    <t>99G24E001</t>
  </si>
  <si>
    <t>609/2024</t>
  </si>
  <si>
    <t>99G24E003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</si>
</sst>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s>
  <fonts count="16"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b/>
      <sz val="12"/>
      <color indexed="81"/>
      <name val="Tahoma"/>
      <family val="2"/>
    </font>
    <font>
      <sz val="9"/>
      <color indexed="81"/>
      <name val="Tahoma"/>
      <family val="2"/>
    </font>
  </fonts>
  <fills count="2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FF0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theme="2"/>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2">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0" fontId="10" fillId="0" borderId="0" xfId="0" applyFont="1" applyAlignment="1">
      <alignment horizontal="justify" vertical="center" wrapText="1"/>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166" fontId="3" fillId="0" borderId="0" xfId="0" applyNumberFormat="1" applyFont="1" applyFill="1" applyAlignment="1">
      <alignment vertical="center" wrapText="1"/>
    </xf>
    <xf numFmtId="0" fontId="3" fillId="0" borderId="0" xfId="0" applyFont="1" applyFill="1" applyAlignment="1">
      <alignment vertical="center"/>
    </xf>
    <xf numFmtId="0" fontId="12" fillId="2" borderId="0" xfId="0" applyFont="1" applyFill="1" applyAlignment="1">
      <alignment vertical="center"/>
    </xf>
    <xf numFmtId="0" fontId="3" fillId="2" borderId="0" xfId="1" applyFont="1" applyFill="1" applyAlignment="1">
      <alignment horizontal="left" vertical="center"/>
    </xf>
    <xf numFmtId="0" fontId="3" fillId="14" borderId="0" xfId="1" applyFont="1" applyFill="1" applyAlignment="1">
      <alignment horizontal="lef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14" borderId="0" xfId="1" applyFont="1" applyFill="1" applyAlignment="1">
      <alignment horizontal="left" vertical="center"/>
    </xf>
    <xf numFmtId="0" fontId="7" fillId="17" borderId="4" xfId="0" applyFont="1" applyFill="1" applyBorder="1" applyAlignment="1">
      <alignment horizontal="center" vertical="center"/>
    </xf>
    <xf numFmtId="0" fontId="9" fillId="4" borderId="5" xfId="0" applyFont="1" applyFill="1" applyBorder="1" applyAlignment="1">
      <alignment horizontal="center" vertical="center"/>
    </xf>
    <xf numFmtId="0" fontId="6" fillId="5" borderId="2" xfId="1" applyFont="1" applyFill="1" applyBorder="1" applyAlignment="1">
      <alignmen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0" fontId="6" fillId="17" borderId="6" xfId="1" applyFont="1" applyFill="1" applyBorder="1" applyAlignment="1">
      <alignment horizontal="center" vertical="center" wrapText="1"/>
    </xf>
    <xf numFmtId="49" fontId="10" fillId="0" borderId="0" xfId="0" applyNumberFormat="1" applyFont="1" applyAlignment="1">
      <alignment vertical="center"/>
    </xf>
    <xf numFmtId="49" fontId="6" fillId="17" borderId="6" xfId="1" applyNumberFormat="1" applyFont="1" applyFill="1" applyBorder="1" applyAlignment="1">
      <alignment horizontal="center" vertical="center" wrapText="1"/>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0" fillId="0" borderId="0" xfId="0" applyFont="1" applyFill="1"/>
    <xf numFmtId="49" fontId="6" fillId="5" borderId="3" xfId="1" applyNumberFormat="1" applyFont="1" applyFill="1" applyBorder="1" applyAlignment="1">
      <alignment horizontal="center" vertical="center" wrapText="1"/>
    </xf>
    <xf numFmtId="0" fontId="7" fillId="17" borderId="5" xfId="0"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10" fillId="0" borderId="3" xfId="0" applyFont="1" applyFill="1" applyBorder="1" applyAlignment="1">
      <alignment horizontal="lef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3" fillId="2" borderId="0" xfId="1" applyFont="1" applyFill="1" applyAlignment="1">
      <alignment horizontal="left" vertical="center"/>
    </xf>
    <xf numFmtId="0" fontId="3" fillId="14" borderId="0" xfId="1" applyFont="1" applyFill="1" applyAlignment="1">
      <alignment horizontal="left" vertical="center"/>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3" fillId="14" borderId="0" xfId="1" applyFont="1" applyFill="1" applyAlignment="1">
      <alignmen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6" borderId="5" xfId="0" applyNumberFormat="1" applyFont="1" applyFill="1" applyBorder="1" applyAlignment="1">
      <alignment horizontal="center" vertical="center"/>
    </xf>
    <xf numFmtId="164" fontId="9" fillId="16"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0" fillId="0" borderId="0" xfId="0" applyNumberFormat="1"/>
    <xf numFmtId="0" fontId="10" fillId="0" borderId="0" xfId="0" applyFont="1" applyAlignment="1">
      <alignment horizontal="left" vertical="center"/>
    </xf>
    <xf numFmtId="49" fontId="3" fillId="14" borderId="0" xfId="1" applyNumberFormat="1" applyFont="1" applyFill="1" applyAlignment="1">
      <alignment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164" fontId="5" fillId="7" borderId="5" xfId="2" applyNumberFormat="1" applyFont="1" applyFill="1" applyBorder="1" applyAlignment="1">
      <alignment horizontal="center"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4" fontId="3" fillId="0" borderId="0" xfId="0" applyNumberFormat="1" applyFont="1" applyFill="1" applyAlignment="1">
      <alignment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9" fontId="5" fillId="4" borderId="0" xfId="4" applyFont="1" applyFill="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0" fontId="7" fillId="0" borderId="0" xfId="0" applyFont="1" applyAlignment="1">
      <alignment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5"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5" fillId="4" borderId="0" xfId="0" applyNumberFormat="1" applyFont="1" applyFill="1" applyAlignment="1">
      <alignment horizontal="left"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8" borderId="5" xfId="0" applyNumberFormat="1" applyFont="1" applyFill="1" applyBorder="1" applyAlignment="1">
      <alignment horizontal="center" vertical="center" wrapText="1"/>
    </xf>
    <xf numFmtId="14" fontId="0" fillId="0" borderId="0" xfId="0" applyNumberFormat="1"/>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9" fontId="5" fillId="4" borderId="0" xfId="4" applyFont="1" applyFill="1" applyAlignment="1">
      <alignment horizontal="lef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7" fontId="10" fillId="3" borderId="0" xfId="0" applyNumberFormat="1" applyFont="1" applyFill="1" applyAlignment="1">
      <alignment horizontal="center" vertical="center"/>
    </xf>
    <xf numFmtId="164" fontId="10" fillId="3" borderId="0" xfId="0" applyNumberFormat="1" applyFont="1" applyFill="1"/>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9" fontId="5" fillId="4" borderId="0" xfId="4" applyNumberFormat="1" applyFont="1" applyFill="1" applyAlignment="1">
      <alignment horizontal="left" vertical="center"/>
    </xf>
    <xf numFmtId="9" fontId="5" fillId="0" borderId="5" xfId="4" applyNumberFormat="1" applyFont="1" applyFill="1" applyBorder="1" applyAlignment="1">
      <alignment horizontal="center" vertical="center"/>
    </xf>
    <xf numFmtId="17" fontId="10" fillId="0" borderId="5"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49" fontId="10" fillId="0" borderId="5" xfId="0" applyNumberFormat="1" applyFont="1" applyBorder="1" applyAlignment="1">
      <alignment horizontal="center" vertical="center"/>
    </xf>
    <xf numFmtId="167" fontId="10" fillId="0" borderId="5" xfId="0" applyNumberFormat="1" applyFont="1" applyBorder="1" applyAlignment="1">
      <alignment horizontal="center" vertical="center"/>
    </xf>
    <xf numFmtId="0" fontId="7" fillId="19" borderId="8" xfId="0" applyFont="1" applyFill="1" applyBorder="1" applyAlignment="1">
      <alignment horizontal="center" vertical="center" wrapText="1"/>
    </xf>
    <xf numFmtId="0" fontId="10" fillId="3" borderId="0" xfId="0" applyNumberFormat="1" applyFont="1" applyFill="1" applyAlignment="1">
      <alignment vertical="center"/>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10" fillId="3" borderId="0" xfId="0" applyFont="1" applyFill="1" applyAlignment="1">
      <alignment vertical="center" wrapText="1"/>
    </xf>
    <xf numFmtId="164" fontId="10" fillId="0" borderId="0" xfId="6" applyNumberFormat="1" applyFont="1" applyAlignment="1">
      <alignment horizontal="center" vertical="center"/>
    </xf>
    <xf numFmtId="164" fontId="7" fillId="5" borderId="3" xfId="0" applyNumberFormat="1" applyFont="1" applyFill="1" applyBorder="1" applyAlignment="1">
      <alignment vertical="center" wrapText="1"/>
    </xf>
    <xf numFmtId="17" fontId="10" fillId="3" borderId="5" xfId="0" applyNumberFormat="1" applyFont="1" applyFill="1" applyBorder="1" applyAlignment="1">
      <alignment horizontal="center" vertical="center"/>
    </xf>
    <xf numFmtId="0" fontId="7" fillId="7" borderId="0" xfId="0" applyFont="1" applyFill="1" applyAlignment="1">
      <alignmen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14" borderId="0" xfId="1" applyFont="1" applyFill="1" applyBorder="1" applyAlignment="1">
      <alignment horizontal="left" vertical="center" wrapText="1"/>
    </xf>
    <xf numFmtId="0" fontId="5" fillId="2" borderId="0" xfId="1" applyFont="1" applyFill="1" applyBorder="1" applyAlignment="1">
      <alignment horizontal="left" vertical="center" wrapText="1"/>
    </xf>
    <xf numFmtId="49" fontId="9" fillId="7" borderId="0" xfId="2" applyNumberFormat="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5"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5" borderId="1" xfId="0" applyNumberFormat="1" applyFont="1" applyFill="1" applyBorder="1" applyAlignment="1">
      <alignment horizontal="center" vertical="center"/>
    </xf>
    <xf numFmtId="164" fontId="6" fillId="15" borderId="2" xfId="0" applyNumberFormat="1" applyFont="1" applyFill="1" applyBorder="1" applyAlignment="1">
      <alignment horizontal="center" vertical="center"/>
    </xf>
    <xf numFmtId="164" fontId="6" fillId="15" borderId="3" xfId="0" applyNumberFormat="1" applyFont="1" applyFill="1" applyBorder="1" applyAlignment="1">
      <alignment horizontal="center" vertical="center"/>
    </xf>
    <xf numFmtId="164" fontId="9" fillId="15" borderId="7" xfId="1" applyNumberFormat="1" applyFont="1" applyFill="1" applyBorder="1" applyAlignment="1">
      <alignment horizontal="center" vertical="center" wrapText="1"/>
    </xf>
    <xf numFmtId="164" fontId="9" fillId="15" borderId="6" xfId="1" applyNumberFormat="1" applyFont="1" applyFill="1" applyBorder="1" applyAlignment="1">
      <alignment horizontal="center" vertical="center" wrapText="1"/>
    </xf>
    <xf numFmtId="0" fontId="5" fillId="7"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10" fillId="7" borderId="0" xfId="0" applyFont="1" applyFill="1" applyAlignment="1">
      <alignment horizontal="left" vertical="center" wrapText="1"/>
    </xf>
    <xf numFmtId="0" fontId="10" fillId="0" borderId="0" xfId="0" applyFont="1" applyAlignment="1">
      <alignment horizontal="left" vertical="center" wrapText="1"/>
    </xf>
    <xf numFmtId="0" fontId="5" fillId="7" borderId="0" xfId="0" applyFont="1" applyFill="1" applyAlignment="1">
      <alignment horizontal="left" vertical="center" wrapText="1"/>
    </xf>
    <xf numFmtId="0" fontId="5" fillId="0" borderId="0" xfId="0" applyFont="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H222"/>
  <sheetViews>
    <sheetView tabSelected="1" zoomScale="80" zoomScaleNormal="80" workbookViewId="0">
      <selection activeCell="D18" sqref="D18"/>
    </sheetView>
  </sheetViews>
  <sheetFormatPr baseColWidth="10" defaultRowHeight="14.25" x14ac:dyDescent="0.25"/>
  <cols>
    <col min="1" max="1" width="4.140625" style="32" bestFit="1" customWidth="1"/>
    <col min="2" max="2" width="35.5703125" style="32" customWidth="1"/>
    <col min="3" max="3" width="46.140625" style="32" customWidth="1"/>
    <col min="4" max="4" width="45.7109375" style="32" customWidth="1"/>
    <col min="5" max="5" width="25.5703125" style="32" customWidth="1"/>
    <col min="6" max="6" width="19.7109375" style="32" customWidth="1"/>
    <col min="7" max="16384" width="11.42578125" style="32"/>
  </cols>
  <sheetData>
    <row r="1" spans="1:6" s="43" customFormat="1" x14ac:dyDescent="0.25">
      <c r="A1" s="120" t="s">
        <v>5</v>
      </c>
      <c r="B1" s="120"/>
      <c r="C1" s="120"/>
      <c r="D1" s="120" t="s">
        <v>265</v>
      </c>
      <c r="E1" s="43" t="s">
        <v>294</v>
      </c>
      <c r="F1" s="222"/>
    </row>
    <row r="2" spans="1:6" s="43" customFormat="1" x14ac:dyDescent="0.25">
      <c r="A2" s="120" t="s">
        <v>8</v>
      </c>
      <c r="B2" s="120"/>
      <c r="C2" s="120"/>
      <c r="D2" s="223">
        <f>C15</f>
        <v>815472.94400000002</v>
      </c>
      <c r="E2" s="252">
        <f>C17/C16</f>
        <v>0.99999999124739647</v>
      </c>
      <c r="F2" s="240"/>
    </row>
    <row r="3" spans="1:6" s="43" customFormat="1" x14ac:dyDescent="0.25">
      <c r="A3" s="120" t="s">
        <v>218</v>
      </c>
      <c r="B3" s="120"/>
      <c r="C3" s="120"/>
      <c r="D3" s="120"/>
      <c r="E3" s="180"/>
      <c r="F3" s="167"/>
    </row>
    <row r="4" spans="1:6" s="43" customFormat="1" x14ac:dyDescent="0.25">
      <c r="A4" s="120" t="s">
        <v>57</v>
      </c>
      <c r="B4" s="120"/>
      <c r="C4" s="120"/>
      <c r="D4" s="120"/>
      <c r="E4" s="181"/>
      <c r="F4" s="167"/>
    </row>
    <row r="5" spans="1:6" s="43" customFormat="1" x14ac:dyDescent="0.25">
      <c r="A5" s="120" t="s">
        <v>0</v>
      </c>
      <c r="B5" s="120"/>
      <c r="C5" s="120"/>
      <c r="D5" s="120"/>
      <c r="F5" s="187"/>
    </row>
    <row r="6" spans="1:6" s="43" customFormat="1" x14ac:dyDescent="0.25">
      <c r="A6" s="120" t="s">
        <v>1190</v>
      </c>
      <c r="B6" s="120"/>
      <c r="C6" s="120"/>
      <c r="D6" s="120"/>
      <c r="F6" s="187"/>
    </row>
    <row r="7" spans="1:6" s="43" customFormat="1" x14ac:dyDescent="0.25">
      <c r="A7" s="121" t="s">
        <v>242</v>
      </c>
      <c r="B7" s="121"/>
      <c r="C7" s="121"/>
      <c r="D7" s="121"/>
      <c r="F7" s="222"/>
    </row>
    <row r="8" spans="1:6" s="43" customFormat="1" ht="14.25" customHeight="1" x14ac:dyDescent="0.25">
      <c r="A8" s="120" t="s">
        <v>61</v>
      </c>
      <c r="B8" s="120"/>
      <c r="C8" s="120"/>
      <c r="D8" s="120"/>
      <c r="E8" s="222"/>
    </row>
    <row r="9" spans="1:6" s="43" customFormat="1" ht="14.25" customHeight="1" x14ac:dyDescent="0.25">
      <c r="A9" s="120" t="s">
        <v>1191</v>
      </c>
      <c r="B9" s="120"/>
      <c r="C9" s="120"/>
      <c r="D9" s="120"/>
    </row>
    <row r="10" spans="1:6" s="43" customFormat="1" x14ac:dyDescent="0.25">
      <c r="A10" s="120" t="s">
        <v>245</v>
      </c>
      <c r="B10" s="120"/>
      <c r="C10" s="120"/>
      <c r="D10" s="120"/>
    </row>
    <row r="11" spans="1:6" s="30" customFormat="1" ht="17.25" customHeight="1" x14ac:dyDescent="0.25">
      <c r="B11" s="40"/>
      <c r="C11" s="40"/>
      <c r="D11" s="40"/>
      <c r="E11" s="40"/>
    </row>
    <row r="12" spans="1:6" s="30" customFormat="1" ht="17.25" customHeight="1" x14ac:dyDescent="0.25">
      <c r="A12" s="268" t="s">
        <v>223</v>
      </c>
      <c r="B12" s="269"/>
      <c r="C12" s="118" t="s">
        <v>217</v>
      </c>
      <c r="D12" s="115" t="s">
        <v>227</v>
      </c>
      <c r="E12" s="133"/>
    </row>
    <row r="13" spans="1:6" s="30" customFormat="1" ht="15" x14ac:dyDescent="0.25">
      <c r="A13" s="81" t="s">
        <v>184</v>
      </c>
      <c r="B13" s="25" t="s">
        <v>196</v>
      </c>
      <c r="C13" s="94" t="s">
        <v>293</v>
      </c>
      <c r="D13" s="94" t="s">
        <v>293</v>
      </c>
      <c r="E13" s="223"/>
    </row>
    <row r="14" spans="1:6" s="30" customFormat="1" ht="15" x14ac:dyDescent="0.25">
      <c r="A14" s="81" t="s">
        <v>183</v>
      </c>
      <c r="B14" s="25" t="s">
        <v>197</v>
      </c>
      <c r="C14" s="94" t="s">
        <v>194</v>
      </c>
      <c r="D14" s="94" t="s">
        <v>194</v>
      </c>
      <c r="E14" s="133"/>
    </row>
    <row r="15" spans="1:6" s="30" customFormat="1" ht="15" x14ac:dyDescent="0.25">
      <c r="A15" s="146" t="s">
        <v>192</v>
      </c>
      <c r="B15" s="147" t="s">
        <v>221</v>
      </c>
      <c r="C15" s="168">
        <v>815472.94400000002</v>
      </c>
      <c r="D15" s="148" t="s">
        <v>74</v>
      </c>
      <c r="E15" s="133"/>
    </row>
    <row r="16" spans="1:6" s="30" customFormat="1" ht="15" x14ac:dyDescent="0.25">
      <c r="A16" s="146" t="s">
        <v>193</v>
      </c>
      <c r="B16" s="149" t="s">
        <v>275</v>
      </c>
      <c r="C16" s="168">
        <v>513017.27540659456</v>
      </c>
      <c r="D16" s="148" t="s">
        <v>74</v>
      </c>
      <c r="E16" s="133"/>
    </row>
    <row r="17" spans="1:8" ht="15" x14ac:dyDescent="0.25">
      <c r="A17" s="150" t="s">
        <v>185</v>
      </c>
      <c r="B17" s="151" t="s">
        <v>198</v>
      </c>
      <c r="C17" s="148">
        <f>SUM(C28:E28)</f>
        <v>513017.27091635775</v>
      </c>
      <c r="D17" s="148" t="s">
        <v>74</v>
      </c>
      <c r="E17" s="223">
        <f>C17-513017.271</f>
        <v>-8.3642255049198866E-5</v>
      </c>
      <c r="F17" s="32" t="s">
        <v>1121</v>
      </c>
      <c r="G17" s="32" t="s">
        <v>1122</v>
      </c>
      <c r="H17" s="32" t="s">
        <v>1123</v>
      </c>
    </row>
    <row r="18" spans="1:8" ht="15" x14ac:dyDescent="0.25">
      <c r="A18" s="150" t="s">
        <v>186</v>
      </c>
      <c r="B18" s="151" t="s">
        <v>199</v>
      </c>
      <c r="C18" s="148">
        <f>SUM(C32:E32)</f>
        <v>531445.48190162494</v>
      </c>
      <c r="D18" s="148">
        <f>SUMIF(EXP_REFINO_TERCEROS!N:N,"AJUSTE",EXP_REFINO_TERCEROS!J:J)+SUMIF(EXP_OTROS_TERCEROS!N:N,"AJUSTE",EXP_OTROS_TERCEROS!J:J)</f>
        <v>9742.5342201999993</v>
      </c>
      <c r="E18" s="133"/>
      <c r="F18" s="188">
        <f>SUMIF(EXP_REFINO_TERCEROS!N:N,"AJUSTE",EXP_REFINO_TERCEROS!J:J)</f>
        <v>4316.7049999999999</v>
      </c>
      <c r="G18" s="188">
        <f>SUMIF(EXP_OTROS_TERCEROS!N:N,"AJUSTE",EXP_OTROS_TERCEROS!J:J)</f>
        <v>5425.8292201999993</v>
      </c>
      <c r="H18" s="188">
        <f>SUM(F18:G18)</f>
        <v>9742.5342201999993</v>
      </c>
    </row>
    <row r="19" spans="1:8" ht="15" x14ac:dyDescent="0.25">
      <c r="A19" s="150" t="s">
        <v>187</v>
      </c>
      <c r="B19" s="151" t="s">
        <v>200</v>
      </c>
      <c r="C19" s="148">
        <f>SUM(C33:E33)</f>
        <v>466046.76648847503</v>
      </c>
      <c r="D19" s="114" t="s">
        <v>74</v>
      </c>
      <c r="E19" s="133"/>
      <c r="G19" s="188"/>
      <c r="H19" s="188"/>
    </row>
    <row r="20" spans="1:8" s="30" customFormat="1" ht="15" x14ac:dyDescent="0.25">
      <c r="A20" s="150" t="s">
        <v>188</v>
      </c>
      <c r="B20" s="152" t="s">
        <v>201</v>
      </c>
      <c r="C20" s="114">
        <f>SUM(C34,D34,E34)</f>
        <v>461175.47029048752</v>
      </c>
      <c r="D20" s="148">
        <f>SUMIF(EXP_REFINO_TERCEROS!N:N,"AJUSTE",EXP_REFINO_TERCEROS!K:K)+SUMIF(EXP_OTROS_TERCEROS!N:N,"AJUSTE",EXP_OTROS_TERCEROS!K:K)</f>
        <v>5348.5668727974999</v>
      </c>
      <c r="E20" s="133"/>
      <c r="F20" s="188">
        <f>SUMIF(EXP_REFINO_TERCEROS!N:N,"AJUSTE",EXP_REFINO_TERCEROS!K:K)</f>
        <v>1633.2401607724998</v>
      </c>
      <c r="G20" s="188">
        <f>SUMIF(EXP_OTROS_TERCEROS!N:N,"AJUSTE",EXP_OTROS_TERCEROS!K:K)</f>
        <v>3715.3267120249998</v>
      </c>
      <c r="H20" s="188">
        <f>SUM(F20:G20)</f>
        <v>5348.5668727974999</v>
      </c>
    </row>
    <row r="21" spans="1:8" s="30" customFormat="1" ht="15" x14ac:dyDescent="0.25">
      <c r="A21" s="150" t="s">
        <v>189</v>
      </c>
      <c r="B21" s="152" t="s">
        <v>202</v>
      </c>
      <c r="C21" s="114">
        <f>C17-C20</f>
        <v>51841.800625870237</v>
      </c>
      <c r="D21" s="148">
        <f>D18-D20</f>
        <v>4393.9673474024994</v>
      </c>
      <c r="E21" s="133"/>
    </row>
    <row r="22" spans="1:8" s="30" customFormat="1" ht="15" x14ac:dyDescent="0.25">
      <c r="A22" s="150" t="s">
        <v>190</v>
      </c>
      <c r="B22" s="149" t="s">
        <v>203</v>
      </c>
      <c r="C22" s="114">
        <f>SUM(C36:E36)</f>
        <v>65398.715413149999</v>
      </c>
      <c r="D22" s="148" t="s">
        <v>74</v>
      </c>
      <c r="E22" s="133"/>
    </row>
    <row r="23" spans="1:8" s="30" customFormat="1" ht="15" x14ac:dyDescent="0.25">
      <c r="A23" s="150" t="s">
        <v>191</v>
      </c>
      <c r="B23" s="149" t="s">
        <v>204</v>
      </c>
      <c r="C23" s="253">
        <f>C20/C16</f>
        <v>0.89894725265339348</v>
      </c>
      <c r="D23" s="116">
        <f>D20/D18</f>
        <v>0.5489913355097974</v>
      </c>
      <c r="E23" s="133"/>
    </row>
    <row r="24" spans="1:8" ht="15" x14ac:dyDescent="0.25">
      <c r="A24" s="188"/>
      <c r="B24" s="209"/>
      <c r="C24" s="210"/>
      <c r="D24" s="153"/>
      <c r="E24" s="125"/>
      <c r="F24" s="188"/>
    </row>
    <row r="25" spans="1:8" s="30" customFormat="1" ht="15" customHeight="1" x14ac:dyDescent="0.25">
      <c r="A25" s="278" t="s">
        <v>79</v>
      </c>
      <c r="B25" s="279"/>
      <c r="C25" s="279"/>
      <c r="D25" s="279"/>
      <c r="E25" s="279"/>
      <c r="F25" s="280"/>
    </row>
    <row r="26" spans="1:8" s="30" customFormat="1" ht="15" customHeight="1" x14ac:dyDescent="0.25">
      <c r="A26" s="275" t="s">
        <v>78</v>
      </c>
      <c r="B26" s="275"/>
      <c r="C26" s="275" t="s">
        <v>66</v>
      </c>
      <c r="D26" s="275"/>
      <c r="E26" s="275"/>
      <c r="F26" s="281" t="s">
        <v>77</v>
      </c>
    </row>
    <row r="27" spans="1:8" s="30" customFormat="1" ht="15" x14ac:dyDescent="0.25">
      <c r="A27" s="154" t="s">
        <v>219</v>
      </c>
      <c r="B27" s="155" t="s">
        <v>195</v>
      </c>
      <c r="C27" s="156" t="s">
        <v>65</v>
      </c>
      <c r="D27" s="157" t="s">
        <v>75</v>
      </c>
      <c r="E27" s="158" t="s">
        <v>64</v>
      </c>
      <c r="F27" s="282"/>
    </row>
    <row r="28" spans="1:8" s="30" customFormat="1" ht="15" x14ac:dyDescent="0.25">
      <c r="A28" s="150" t="s">
        <v>185</v>
      </c>
      <c r="B28" s="149" t="s">
        <v>198</v>
      </c>
      <c r="C28" s="145">
        <f>C31</f>
        <v>146749.49389067988</v>
      </c>
      <c r="D28" s="145">
        <v>2372.9949999999999</v>
      </c>
      <c r="E28" s="145">
        <f>E31</f>
        <v>363894.78202567791</v>
      </c>
      <c r="F28" s="145" t="s">
        <v>74</v>
      </c>
    </row>
    <row r="29" spans="1:8" s="30" customFormat="1" ht="15" x14ac:dyDescent="0.25">
      <c r="A29" s="276" t="s">
        <v>289</v>
      </c>
      <c r="B29" s="277"/>
      <c r="C29" s="145">
        <f>BENEF_REFINO!D60</f>
        <v>114714.900999972</v>
      </c>
      <c r="D29" s="145" t="s">
        <v>74</v>
      </c>
      <c r="E29" s="145">
        <f>BENEF_OTROS!D62</f>
        <v>283077.03479999991</v>
      </c>
      <c r="F29" s="145" t="s">
        <v>74</v>
      </c>
    </row>
    <row r="30" spans="1:8" s="30" customFormat="1" ht="15" x14ac:dyDescent="0.25">
      <c r="A30" s="276" t="s">
        <v>568</v>
      </c>
      <c r="B30" s="277"/>
      <c r="C30" s="145">
        <f>BENEF_REFINO!E60</f>
        <v>68378.023869388708</v>
      </c>
      <c r="D30" s="145" t="s">
        <v>74</v>
      </c>
      <c r="E30" s="145">
        <f>BENEF_OTROS!E62</f>
        <v>165433.0846</v>
      </c>
      <c r="F30" s="145" t="s">
        <v>74</v>
      </c>
    </row>
    <row r="31" spans="1:8" s="30" customFormat="1" ht="15" x14ac:dyDescent="0.25">
      <c r="A31" s="255" t="s">
        <v>1038</v>
      </c>
      <c r="B31" s="256"/>
      <c r="C31" s="145">
        <f>BENEF_REFINO!G60</f>
        <v>146749.49389067988</v>
      </c>
      <c r="D31" s="145" t="s">
        <v>74</v>
      </c>
      <c r="E31" s="145">
        <f>BENEF_OTROS!G62</f>
        <v>363894.78202567791</v>
      </c>
      <c r="F31" s="145" t="s">
        <v>74</v>
      </c>
    </row>
    <row r="32" spans="1:8" s="30" customFormat="1" ht="15" x14ac:dyDescent="0.25">
      <c r="A32" s="150" t="s">
        <v>186</v>
      </c>
      <c r="B32" s="151" t="s">
        <v>199</v>
      </c>
      <c r="C32" s="114">
        <f>BENEF_REFINO!K60</f>
        <v>170841.83060025002</v>
      </c>
      <c r="D32" s="145">
        <f>SUM(EXP_PILONCILLO!J:J)</f>
        <v>837.14360000000011</v>
      </c>
      <c r="E32" s="114">
        <f>BENEF_OTROS!K62</f>
        <v>359766.50770137494</v>
      </c>
      <c r="F32" s="145" t="s">
        <v>74</v>
      </c>
    </row>
    <row r="33" spans="1:6" s="30" customFormat="1" ht="15" x14ac:dyDescent="0.25">
      <c r="A33" s="150" t="s">
        <v>187</v>
      </c>
      <c r="B33" s="151" t="s">
        <v>200</v>
      </c>
      <c r="C33" s="114">
        <f>C32-C36</f>
        <v>141160.15108835002</v>
      </c>
      <c r="D33" s="114">
        <f>D32-D36</f>
        <v>837.14360000000011</v>
      </c>
      <c r="E33" s="114">
        <f>E32-E36</f>
        <v>324049.47180012497</v>
      </c>
      <c r="F33" s="145" t="s">
        <v>74</v>
      </c>
    </row>
    <row r="34" spans="1:6" s="30" customFormat="1" ht="15" x14ac:dyDescent="0.25">
      <c r="A34" s="150" t="s">
        <v>188</v>
      </c>
      <c r="B34" s="152" t="s">
        <v>201</v>
      </c>
      <c r="C34" s="114">
        <f>BENEF_REFINO!M60</f>
        <v>137078.35321286254</v>
      </c>
      <c r="D34" s="145">
        <f>SUM(EXP_PILONCILLO!K:K)</f>
        <v>723.44360000000006</v>
      </c>
      <c r="E34" s="114">
        <f>BENEF_OTROS!M62</f>
        <v>323373.67347762501</v>
      </c>
      <c r="F34" s="145" t="s">
        <v>74</v>
      </c>
    </row>
    <row r="35" spans="1:6" s="30" customFormat="1" ht="15" x14ac:dyDescent="0.25">
      <c r="A35" s="150" t="s">
        <v>189</v>
      </c>
      <c r="B35" s="152" t="s">
        <v>202</v>
      </c>
      <c r="C35" s="114">
        <f>C28-C34</f>
        <v>9671.1406778173405</v>
      </c>
      <c r="D35" s="114">
        <f>D28-D34</f>
        <v>1649.5513999999998</v>
      </c>
      <c r="E35" s="114">
        <f>E28-E34</f>
        <v>40521.1085480529</v>
      </c>
      <c r="F35" s="145" t="s">
        <v>74</v>
      </c>
    </row>
    <row r="36" spans="1:6" s="30" customFormat="1" ht="15" x14ac:dyDescent="0.25">
      <c r="A36" s="150" t="s">
        <v>190</v>
      </c>
      <c r="B36" s="149" t="s">
        <v>203</v>
      </c>
      <c r="C36" s="114">
        <f>BENEF_REFINO!L60</f>
        <v>29681.679511900002</v>
      </c>
      <c r="D36" s="145">
        <f>SUM(EXP_PILONCILLO!P:P)</f>
        <v>0</v>
      </c>
      <c r="E36" s="114">
        <f>BENEF_OTROS!L62</f>
        <v>35717.035901249998</v>
      </c>
      <c r="F36" s="145" t="s">
        <v>74</v>
      </c>
    </row>
    <row r="37" spans="1:6" s="30" customFormat="1" x14ac:dyDescent="0.25">
      <c r="C37" s="49"/>
      <c r="D37" s="31"/>
      <c r="E37" s="31"/>
    </row>
    <row r="38" spans="1:6" ht="20.100000000000001" customHeight="1" x14ac:dyDescent="0.25">
      <c r="A38" s="274" t="s">
        <v>6</v>
      </c>
      <c r="B38" s="274"/>
      <c r="C38" s="274"/>
      <c r="D38" s="119"/>
    </row>
    <row r="39" spans="1:6" ht="20.100000000000001" customHeight="1" x14ac:dyDescent="0.25">
      <c r="A39" s="271" t="s">
        <v>7</v>
      </c>
      <c r="B39" s="271"/>
      <c r="C39" s="271"/>
      <c r="D39" s="271"/>
    </row>
    <row r="40" spans="1:6" ht="20.100000000000001" customHeight="1" x14ac:dyDescent="0.25">
      <c r="A40" s="271" t="s">
        <v>205</v>
      </c>
      <c r="B40" s="271"/>
      <c r="C40" s="271"/>
      <c r="D40" s="271"/>
    </row>
    <row r="41" spans="1:6" ht="69" customHeight="1" x14ac:dyDescent="0.25">
      <c r="A41" s="272" t="s">
        <v>232</v>
      </c>
      <c r="B41" s="272"/>
      <c r="C41" s="272"/>
      <c r="D41" s="272"/>
    </row>
    <row r="42" spans="1:6" ht="20.100000000000001" customHeight="1" x14ac:dyDescent="0.25">
      <c r="A42" s="272" t="s">
        <v>272</v>
      </c>
      <c r="B42" s="272"/>
      <c r="C42" s="272"/>
      <c r="D42" s="272"/>
    </row>
    <row r="43" spans="1:6" ht="42" customHeight="1" x14ac:dyDescent="0.25">
      <c r="A43" s="273" t="s">
        <v>222</v>
      </c>
      <c r="B43" s="273"/>
      <c r="C43" s="273"/>
      <c r="D43" s="273"/>
    </row>
    <row r="44" spans="1:6" ht="180.75" customHeight="1" x14ac:dyDescent="0.25">
      <c r="A44" s="270" t="s">
        <v>295</v>
      </c>
      <c r="B44" s="270"/>
      <c r="C44" s="270"/>
      <c r="D44" s="270"/>
      <c r="E44" s="117"/>
    </row>
    <row r="45" spans="1:6" ht="68.25" customHeight="1" x14ac:dyDescent="0.25">
      <c r="A45" s="283" t="s">
        <v>246</v>
      </c>
      <c r="B45" s="283"/>
      <c r="C45" s="283"/>
      <c r="D45" s="283"/>
      <c r="E45" s="38"/>
      <c r="F45" s="38"/>
    </row>
    <row r="46" spans="1:6" ht="48.75" customHeight="1" x14ac:dyDescent="0.25">
      <c r="A46" s="284" t="s">
        <v>247</v>
      </c>
      <c r="B46" s="284"/>
      <c r="C46" s="284"/>
      <c r="D46" s="284"/>
    </row>
    <row r="47" spans="1:6" ht="60.75" customHeight="1" x14ac:dyDescent="0.25">
      <c r="A47" s="284" t="s">
        <v>1125</v>
      </c>
      <c r="B47" s="284"/>
      <c r="C47" s="284"/>
      <c r="D47" s="284"/>
    </row>
    <row r="48" spans="1:6" ht="68.25" customHeight="1" x14ac:dyDescent="0.25">
      <c r="A48" s="284" t="s">
        <v>248</v>
      </c>
      <c r="B48" s="284"/>
      <c r="C48" s="284"/>
      <c r="D48" s="284"/>
    </row>
    <row r="49" spans="1:4" ht="48" customHeight="1" x14ac:dyDescent="0.25">
      <c r="A49" s="271" t="s">
        <v>249</v>
      </c>
      <c r="B49" s="271"/>
      <c r="C49" s="271"/>
      <c r="D49" s="271"/>
    </row>
    <row r="50" spans="1:4" ht="44.25" customHeight="1" x14ac:dyDescent="0.25">
      <c r="A50" s="271" t="s">
        <v>250</v>
      </c>
      <c r="B50" s="271"/>
      <c r="C50" s="271"/>
      <c r="D50" s="271"/>
    </row>
    <row r="51" spans="1:4" ht="14.25" customHeight="1" x14ac:dyDescent="0.25">
      <c r="A51" s="72"/>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0">
    <mergeCell ref="A50:D50"/>
    <mergeCell ref="A45:D45"/>
    <mergeCell ref="A46:D46"/>
    <mergeCell ref="A47:D47"/>
    <mergeCell ref="A48:D48"/>
    <mergeCell ref="A49:D49"/>
    <mergeCell ref="A12:B12"/>
    <mergeCell ref="A44:D44"/>
    <mergeCell ref="A40:D40"/>
    <mergeCell ref="A39:D39"/>
    <mergeCell ref="A42:D42"/>
    <mergeCell ref="A43:D43"/>
    <mergeCell ref="A41:D41"/>
    <mergeCell ref="A38:C38"/>
    <mergeCell ref="C26:E26"/>
    <mergeCell ref="A26:B26"/>
    <mergeCell ref="A29:B29"/>
    <mergeCell ref="A25:F25"/>
    <mergeCell ref="F26:F27"/>
    <mergeCell ref="A30:B30"/>
  </mergeCells>
  <pageMargins left="0.7" right="0.7" top="0.75" bottom="0.75" header="0.3" footer="0.3"/>
  <pageSetup orientation="portrait" r:id="rId1"/>
  <ignoredErrors>
    <ignoredError sqref="C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
  <sheetViews>
    <sheetView zoomScaleNormal="100" workbookViewId="0"/>
  </sheetViews>
  <sheetFormatPr baseColWidth="10" defaultRowHeight="15" x14ac:dyDescent="0.25"/>
  <cols>
    <col min="4" max="4" width="11.42578125" style="159"/>
    <col min="8" max="16384" width="11.42578125" style="95"/>
  </cols>
  <sheetData>
    <row r="1" spans="1:4" x14ac:dyDescent="0.25">
      <c r="A1" t="s">
        <v>268</v>
      </c>
      <c r="B1" t="s">
        <v>269</v>
      </c>
      <c r="C1" t="s">
        <v>270</v>
      </c>
      <c r="D1" s="159" t="s">
        <v>271</v>
      </c>
    </row>
    <row r="2" spans="1:4" x14ac:dyDescent="0.25">
      <c r="A2" s="235">
        <v>45198</v>
      </c>
      <c r="B2" t="s">
        <v>290</v>
      </c>
      <c r="C2" t="s">
        <v>291</v>
      </c>
      <c r="D2" s="159">
        <v>404395.76400000002</v>
      </c>
    </row>
    <row r="3" spans="1:4" x14ac:dyDescent="0.25">
      <c r="A3" s="235">
        <v>45223</v>
      </c>
      <c r="B3" t="s">
        <v>1035</v>
      </c>
      <c r="C3" t="s">
        <v>719</v>
      </c>
      <c r="D3" s="159">
        <v>640728.74100000004</v>
      </c>
    </row>
    <row r="4" spans="1:4" x14ac:dyDescent="0.25">
      <c r="A4" s="235">
        <v>45358</v>
      </c>
      <c r="B4" t="s">
        <v>1033</v>
      </c>
      <c r="C4" t="s">
        <v>1032</v>
      </c>
      <c r="D4" s="159" t="s">
        <v>1034</v>
      </c>
    </row>
    <row r="5" spans="1:4" x14ac:dyDescent="0.25">
      <c r="A5" s="235">
        <v>45429</v>
      </c>
      <c r="B5" t="s">
        <v>1037</v>
      </c>
      <c r="C5" t="s">
        <v>1036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R71"/>
  <sheetViews>
    <sheetView showGridLines="0" zoomScale="80" zoomScaleNormal="80" workbookViewId="0">
      <pane xSplit="1" ySplit="12" topLeftCell="B13" activePane="bottomRight" state="frozen"/>
      <selection pane="topRight" activeCell="B1" sqref="B1"/>
      <selection pane="bottomLeft" activeCell="A13" sqref="A13"/>
      <selection pane="bottomRight"/>
    </sheetView>
  </sheetViews>
  <sheetFormatPr baseColWidth="10" defaultColWidth="11.42578125" defaultRowHeight="14.25" x14ac:dyDescent="0.25"/>
  <cols>
    <col min="1" max="1" width="11.42578125" style="4"/>
    <col min="2" max="2" width="57.7109375" style="4" customWidth="1"/>
    <col min="3" max="3" width="13.7109375" style="89" customWidth="1"/>
    <col min="4" max="5" width="20.42578125" style="4" customWidth="1"/>
    <col min="6" max="6" width="18.7109375" style="4" customWidth="1"/>
    <col min="7" max="7" width="16"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98" customWidth="1"/>
    <col min="15" max="15" width="21.7109375" style="4" customWidth="1"/>
    <col min="16" max="16" width="15.5703125" style="4" customWidth="1"/>
    <col min="17" max="16384" width="11.42578125" style="4"/>
  </cols>
  <sheetData>
    <row r="1" spans="1:17" x14ac:dyDescent="0.25">
      <c r="B1" s="101" t="s">
        <v>228</v>
      </c>
      <c r="C1" s="101"/>
      <c r="D1" s="101"/>
      <c r="E1" s="101"/>
      <c r="F1" s="5"/>
      <c r="G1" s="5"/>
      <c r="H1" s="5"/>
      <c r="I1" s="5"/>
      <c r="J1" s="5"/>
    </row>
    <row r="2" spans="1:17" x14ac:dyDescent="0.25">
      <c r="B2" s="101" t="s">
        <v>65</v>
      </c>
      <c r="C2" s="101"/>
      <c r="D2" s="101"/>
      <c r="E2" s="101"/>
      <c r="F2" s="5"/>
      <c r="G2" s="5"/>
      <c r="H2" s="5"/>
      <c r="I2" s="5"/>
      <c r="J2" s="5"/>
    </row>
    <row r="3" spans="1:17" x14ac:dyDescent="0.25">
      <c r="B3" s="101" t="s">
        <v>51</v>
      </c>
      <c r="C3" s="101"/>
      <c r="D3" s="101"/>
      <c r="E3" s="101"/>
      <c r="F3" s="5"/>
      <c r="G3" s="5"/>
      <c r="H3" s="5"/>
      <c r="I3" s="5"/>
      <c r="J3" s="70"/>
    </row>
    <row r="4" spans="1:17" x14ac:dyDescent="0.25">
      <c r="B4" s="101" t="s">
        <v>57</v>
      </c>
      <c r="C4" s="101"/>
      <c r="D4" s="101"/>
      <c r="E4" s="101"/>
      <c r="F4" s="5"/>
      <c r="G4" s="5"/>
      <c r="H4" s="5"/>
      <c r="I4" s="5"/>
      <c r="J4" s="5"/>
    </row>
    <row r="5" spans="1:17" x14ac:dyDescent="0.25">
      <c r="B5" s="101" t="s">
        <v>0</v>
      </c>
      <c r="C5" s="101"/>
      <c r="D5" s="101"/>
      <c r="E5" s="101"/>
      <c r="F5" s="5"/>
      <c r="G5" s="5"/>
      <c r="H5" s="5"/>
      <c r="I5" s="5"/>
      <c r="J5" s="5"/>
    </row>
    <row r="6" spans="1:17" x14ac:dyDescent="0.25">
      <c r="B6" s="101" t="str">
        <f>RESUMEN!A6</f>
        <v>INFORMACIÓN ACTUALIZADA AL: 31/08/2024</v>
      </c>
      <c r="C6" s="101"/>
      <c r="D6" s="101"/>
      <c r="E6" s="101"/>
      <c r="F6" s="5"/>
      <c r="G6" s="5"/>
      <c r="H6" s="5"/>
      <c r="I6" s="5"/>
      <c r="J6" s="5"/>
    </row>
    <row r="7" spans="1:17" x14ac:dyDescent="0.25">
      <c r="B7" s="140" t="str">
        <f>RESUMEN!A7</f>
        <v>FECHA DE PUBLICACIÓN:</v>
      </c>
      <c r="C7" s="140"/>
      <c r="D7" s="140"/>
      <c r="E7" s="140"/>
      <c r="F7" s="5"/>
      <c r="G7" s="5"/>
      <c r="H7" s="5"/>
      <c r="I7" s="5"/>
      <c r="J7" s="5"/>
    </row>
    <row r="8" spans="1:17" x14ac:dyDescent="0.25">
      <c r="B8" s="101" t="s">
        <v>61</v>
      </c>
      <c r="C8" s="101"/>
      <c r="D8" s="101"/>
      <c r="E8" s="101"/>
      <c r="F8" s="5"/>
      <c r="G8" s="5"/>
      <c r="H8" s="5"/>
      <c r="I8" s="5"/>
      <c r="J8" s="5"/>
    </row>
    <row r="9" spans="1:17" x14ac:dyDescent="0.25">
      <c r="B9" s="101" t="str">
        <f>RESUMEN!A9</f>
        <v>PERIODO REPORTADO: 01-OCTUBRE DE 2023 AL 31-AGOSTO DE 2024</v>
      </c>
      <c r="C9" s="101"/>
      <c r="D9" s="101"/>
      <c r="E9" s="101"/>
      <c r="F9" s="5"/>
      <c r="G9" s="5"/>
      <c r="H9" s="177"/>
      <c r="I9" s="5"/>
      <c r="J9" s="5"/>
    </row>
    <row r="10" spans="1:17" ht="14.25" customHeight="1" x14ac:dyDescent="0.25">
      <c r="B10" s="133" t="s">
        <v>245</v>
      </c>
      <c r="C10" s="105"/>
      <c r="D10" s="101"/>
      <c r="E10" s="101"/>
      <c r="F10" s="5"/>
      <c r="G10" s="5"/>
      <c r="H10" s="5"/>
      <c r="I10" s="5"/>
      <c r="J10" s="5"/>
    </row>
    <row r="11" spans="1:17" x14ac:dyDescent="0.25">
      <c r="D11" s="65"/>
      <c r="E11" s="65"/>
      <c r="F11" s="244"/>
    </row>
    <row r="12" spans="1:17" ht="120" x14ac:dyDescent="0.25">
      <c r="A12" s="80" t="s">
        <v>137</v>
      </c>
      <c r="B12" s="58" t="s">
        <v>2</v>
      </c>
      <c r="C12" s="68" t="s">
        <v>85</v>
      </c>
      <c r="D12" s="56" t="s">
        <v>292</v>
      </c>
      <c r="E12" s="56" t="s">
        <v>567</v>
      </c>
      <c r="F12" s="57" t="s">
        <v>566</v>
      </c>
      <c r="G12" s="259" t="s">
        <v>1039</v>
      </c>
      <c r="H12" s="55" t="s">
        <v>82</v>
      </c>
      <c r="I12" s="55" t="s">
        <v>83</v>
      </c>
      <c r="J12" s="60" t="s">
        <v>226</v>
      </c>
      <c r="K12" s="61" t="s">
        <v>62</v>
      </c>
      <c r="L12" s="62" t="s">
        <v>136</v>
      </c>
      <c r="M12" s="63" t="s">
        <v>69</v>
      </c>
      <c r="N12" s="99" t="s">
        <v>70</v>
      </c>
      <c r="O12" s="59" t="s">
        <v>225</v>
      </c>
      <c r="P12" s="195" t="s">
        <v>253</v>
      </c>
      <c r="Q12" s="4" t="s">
        <v>1186</v>
      </c>
    </row>
    <row r="13" spans="1:17" s="51" customFormat="1" ht="14.25" customHeight="1" x14ac:dyDescent="0.25">
      <c r="A13" s="50" t="s">
        <v>138</v>
      </c>
      <c r="B13" s="50" t="s">
        <v>52</v>
      </c>
      <c r="C13" s="54" t="s">
        <v>114</v>
      </c>
      <c r="D13" s="93">
        <v>2076.0073602405014</v>
      </c>
      <c r="E13" s="93">
        <v>1237.4441297001715</v>
      </c>
      <c r="F13" s="93">
        <f>SUM(D13:E13)</f>
        <v>3313.4514899406731</v>
      </c>
      <c r="G13" s="93">
        <v>3301.0264413612995</v>
      </c>
      <c r="H13" s="93">
        <f>SUMIFS(TRANSF_REFINO!H:H,TRANSF_REFINO!A:A,BENEF_REFINO!A13,TRANSF_REFINO!J:J,"AJUSTE")</f>
        <v>3313.4514899406731</v>
      </c>
      <c r="I13" s="93">
        <f>SUMIFS(TRANSF_REFINO!H:H,TRANSF_REFINO!C:C,BENEF_REFINO!A13,TRANSF_REFINO!J:J,"AJUSTE")</f>
        <v>12.425000000000001</v>
      </c>
      <c r="J13" s="93">
        <f>G13-H13+I13</f>
        <v>-4.8579373650881053E-5</v>
      </c>
      <c r="K13" s="93">
        <f>SUMIFS(EXP_REFINO!J:J,EXP_REFINO!A:A,BENEF_REFINO!A13,EXP_REFINO!T:T,"AJUSTE")</f>
        <v>0</v>
      </c>
      <c r="L13" s="93">
        <f>SUMIFS(EXP_REFINO!P:P,EXP_REFINO!A:A,BENEF_REFINO!A13,EXP_REFINO!T:T,"AJUSTE")</f>
        <v>0</v>
      </c>
      <c r="M13" s="93">
        <f>SUMIFS(EXP_REFINO!K:K,EXP_REFINO!A:A,BENEF_REFINO!A13,EXP_REFINO!T:T,"AJUSTE")</f>
        <v>0</v>
      </c>
      <c r="N13" s="93">
        <f>K13-M13</f>
        <v>0</v>
      </c>
      <c r="O13" s="93">
        <f>J13-K13+L13</f>
        <v>-4.8579373650881053E-5</v>
      </c>
      <c r="P13" s="196">
        <f>IFERROR(M13/J13,0)</f>
        <v>0</v>
      </c>
    </row>
    <row r="14" spans="1:17" s="51" customFormat="1" ht="14.25" customHeight="1" x14ac:dyDescent="0.25">
      <c r="A14" s="50" t="s">
        <v>139</v>
      </c>
      <c r="B14" s="50" t="s">
        <v>35</v>
      </c>
      <c r="C14" s="54" t="s">
        <v>115</v>
      </c>
      <c r="D14" s="93">
        <v>1483.9733376299246</v>
      </c>
      <c r="E14" s="93">
        <v>884.5508597180434</v>
      </c>
      <c r="F14" s="93">
        <f t="shared" ref="F14:F59" si="0">SUM(D14:E14)</f>
        <v>2368.5241973479679</v>
      </c>
      <c r="G14" s="93">
        <v>2359.6425136103876</v>
      </c>
      <c r="H14" s="93">
        <f>SUMIFS(TRANSF_REFINO!H:H,TRANSF_REFINO!A:A,BENEF_REFINO!A14,TRANSF_REFINO!J:J,"AJUSTE")</f>
        <v>2368.5241973479679</v>
      </c>
      <c r="I14" s="93">
        <f>SUMIFS(TRANSF_REFINO!H:H,TRANSF_REFINO!C:C,BENEF_REFINO!A14,TRANSF_REFINO!J:J,"AJUSTE")</f>
        <v>8.8819999999999997</v>
      </c>
      <c r="J14" s="93">
        <f t="shared" ref="J14:J59" si="1">G14-H14+I14</f>
        <v>3.1626241973903291E-4</v>
      </c>
      <c r="K14" s="93">
        <f>SUMIFS(EXP_REFINO!J:J,EXP_REFINO!A:A,BENEF_REFINO!A14,EXP_REFINO!T:T,"AJUSTE")</f>
        <v>0</v>
      </c>
      <c r="L14" s="93">
        <f>SUMIFS(EXP_REFINO!P:P,EXP_REFINO!A:A,BENEF_REFINO!A14,EXP_REFINO!T:T,"AJUSTE")</f>
        <v>0</v>
      </c>
      <c r="M14" s="93">
        <f>SUMIFS(EXP_REFINO!K:K,EXP_REFINO!A:A,BENEF_REFINO!A14,EXP_REFINO!T:T,"AJUSTE")</f>
        <v>0</v>
      </c>
      <c r="N14" s="93">
        <f t="shared" ref="N14:N59" si="2">K14-M14</f>
        <v>0</v>
      </c>
      <c r="O14" s="93">
        <f t="shared" ref="O14:O56" si="3">J14-K14+L14</f>
        <v>3.1626241973903291E-4</v>
      </c>
      <c r="P14" s="196">
        <f t="shared" ref="P14:P56" si="4">IFERROR(M14/J14,0)</f>
        <v>0</v>
      </c>
    </row>
    <row r="15" spans="1:17" s="51" customFormat="1" ht="14.25" customHeight="1" x14ac:dyDescent="0.25">
      <c r="A15" s="50" t="s">
        <v>140</v>
      </c>
      <c r="B15" s="50" t="s">
        <v>33</v>
      </c>
      <c r="C15" s="54" t="s">
        <v>87</v>
      </c>
      <c r="D15" s="93">
        <v>2149.3828870163652</v>
      </c>
      <c r="E15" s="93">
        <v>1281.1810241887979</v>
      </c>
      <c r="F15" s="93">
        <f t="shared" si="0"/>
        <v>3430.5639112051631</v>
      </c>
      <c r="G15" s="93">
        <v>3417.6997049897491</v>
      </c>
      <c r="H15" s="93">
        <f>SUMIFS(TRANSF_REFINO!H:H,TRANSF_REFINO!A:A,BENEF_REFINO!A15,TRANSF_REFINO!J:J,"AJUSTE")</f>
        <v>0</v>
      </c>
      <c r="I15" s="93">
        <f>SUMIFS(TRANSF_REFINO!H:H,TRANSF_REFINO!C:C,BENEF_REFINO!A15,TRANSF_REFINO!J:J,"AJUSTE")</f>
        <v>0</v>
      </c>
      <c r="J15" s="93">
        <f t="shared" si="1"/>
        <v>3417.6997049897491</v>
      </c>
      <c r="K15" s="93">
        <f>SUMIFS(EXP_REFINO!J:J,EXP_REFINO!A:A,BENEF_REFINO!A15,EXP_REFINO!T:T,"AJUSTE")</f>
        <v>2759.6945000000001</v>
      </c>
      <c r="L15" s="93">
        <f>SUMIFS(EXP_REFINO!P:P,EXP_REFINO!A:A,BENEF_REFINO!A15,EXP_REFINO!T:T,"AJUSTE")</f>
        <v>188.012</v>
      </c>
      <c r="M15" s="93">
        <f>SUMIFS(EXP_REFINO!K:K,EXP_REFINO!A:A,BENEF_REFINO!A15,EXP_REFINO!T:T,"AJUSTE")</f>
        <v>2383.6705000000002</v>
      </c>
      <c r="N15" s="93">
        <f t="shared" si="2"/>
        <v>376.02399999999989</v>
      </c>
      <c r="O15" s="93">
        <f t="shared" si="3"/>
        <v>846.01720498974896</v>
      </c>
      <c r="P15" s="196">
        <f t="shared" si="4"/>
        <v>0.69744878302792546</v>
      </c>
    </row>
    <row r="16" spans="1:17" s="51" customFormat="1" ht="14.25" customHeight="1" x14ac:dyDescent="0.25">
      <c r="A16" s="50" t="s">
        <v>141</v>
      </c>
      <c r="B16" s="50" t="s">
        <v>45</v>
      </c>
      <c r="C16" s="54" t="s">
        <v>116</v>
      </c>
      <c r="D16" s="93">
        <v>1285.0451422117403</v>
      </c>
      <c r="E16" s="93">
        <v>765.9758814368663</v>
      </c>
      <c r="F16" s="93">
        <f t="shared" si="0"/>
        <v>2051.0210236486064</v>
      </c>
      <c r="G16" s="93">
        <v>2043.3299390096684</v>
      </c>
      <c r="H16" s="93">
        <f>SUMIFS(TRANSF_REFINO!H:H,TRANSF_REFINO!A:A,BENEF_REFINO!A16,TRANSF_REFINO!J:J,"AJUSTE")</f>
        <v>0</v>
      </c>
      <c r="I16" s="93">
        <f>SUMIFS(TRANSF_REFINO!H:H,TRANSF_REFINO!C:C,BENEF_REFINO!A16,TRANSF_REFINO!J:J,"AJUSTE")</f>
        <v>0</v>
      </c>
      <c r="J16" s="93">
        <f t="shared" si="1"/>
        <v>2043.3299390096684</v>
      </c>
      <c r="K16" s="93">
        <f>SUMIFS(EXP_REFINO!J:J,EXP_REFINO!A:A,BENEF_REFINO!A16,EXP_REFINO!T:T,"AJUSTE")</f>
        <v>2568.8124999999995</v>
      </c>
      <c r="L16" s="93">
        <f>SUMIFS(EXP_REFINO!P:P,EXP_REFINO!A:A,BENEF_REFINO!A16,EXP_REFINO!T:T,"AJUSTE")</f>
        <v>618.32499999999993</v>
      </c>
      <c r="M16" s="93">
        <f>SUMIFS(EXP_REFINO!K:K,EXP_REFINO!A:A,BENEF_REFINO!A16,EXP_REFINO!T:T,"AJUSTE")</f>
        <v>1950.4875</v>
      </c>
      <c r="N16" s="93">
        <f t="shared" si="2"/>
        <v>618.32499999999959</v>
      </c>
      <c r="O16" s="93">
        <f t="shared" si="3"/>
        <v>92.842439009668738</v>
      </c>
      <c r="P16" s="196">
        <f t="shared" si="4"/>
        <v>0.95456316807325503</v>
      </c>
    </row>
    <row r="17" spans="1:16" s="51" customFormat="1" ht="14.25" customHeight="1" x14ac:dyDescent="0.25">
      <c r="A17" s="50" t="s">
        <v>142</v>
      </c>
      <c r="B17" s="50" t="s">
        <v>37</v>
      </c>
      <c r="C17" s="54" t="s">
        <v>88</v>
      </c>
      <c r="D17" s="93">
        <v>1452.3754607040189</v>
      </c>
      <c r="E17" s="93">
        <v>865.7163372294425</v>
      </c>
      <c r="F17" s="93">
        <f t="shared" si="0"/>
        <v>2318.0917979334613</v>
      </c>
      <c r="G17" s="93">
        <v>1367.9269760614623</v>
      </c>
      <c r="H17" s="93">
        <f>SUMIFS(TRANSF_REFINO!H:H,TRANSF_REFINO!A:A,BENEF_REFINO!A17,TRANSF_REFINO!J:J,"AJUSTE")</f>
        <v>2318.0917979334613</v>
      </c>
      <c r="I17" s="93">
        <f>SUMIFS(TRANSF_REFINO!H:H,TRANSF_REFINO!C:C,BENEF_REFINO!A17,TRANSF_REFINO!J:J,"AJUSTE")</f>
        <v>950.16499999999996</v>
      </c>
      <c r="J17" s="93">
        <f t="shared" si="1"/>
        <v>1.7812800092542602E-4</v>
      </c>
      <c r="K17" s="93">
        <f>SUMIFS(EXP_REFINO!J:J,EXP_REFINO!A:A,BENEF_REFINO!A17,EXP_REFINO!T:T,"AJUSTE")</f>
        <v>0</v>
      </c>
      <c r="L17" s="93">
        <f>SUMIFS(EXP_REFINO!P:P,EXP_REFINO!A:A,BENEF_REFINO!A17,EXP_REFINO!T:T,"AJUSTE")</f>
        <v>0</v>
      </c>
      <c r="M17" s="93">
        <f>SUMIFS(EXP_REFINO!K:K,EXP_REFINO!A:A,BENEF_REFINO!A17,EXP_REFINO!T:T,"AJUSTE")</f>
        <v>0</v>
      </c>
      <c r="N17" s="93">
        <f t="shared" si="2"/>
        <v>0</v>
      </c>
      <c r="O17" s="93">
        <f>J17-K17+L17</f>
        <v>1.7812800092542602E-4</v>
      </c>
      <c r="P17" s="196">
        <f t="shared" si="4"/>
        <v>0</v>
      </c>
    </row>
    <row r="18" spans="1:16" s="51" customFormat="1" ht="14.25" customHeight="1" x14ac:dyDescent="0.25">
      <c r="A18" s="50" t="s">
        <v>143</v>
      </c>
      <c r="B18" s="50" t="s">
        <v>233</v>
      </c>
      <c r="C18" s="54" t="s">
        <v>89</v>
      </c>
      <c r="D18" s="93">
        <v>4683.9938851560064</v>
      </c>
      <c r="E18" s="93">
        <v>2791.9846758473554</v>
      </c>
      <c r="F18" s="93">
        <f t="shared" si="0"/>
        <v>7475.9785610033614</v>
      </c>
      <c r="G18" s="93">
        <v>4297.9547328373219</v>
      </c>
      <c r="H18" s="93">
        <f>SUMIFS(TRANSF_REFINO!H:H,TRANSF_REFINO!A:A,BENEF_REFINO!A18,TRANSF_REFINO!J:J,"AJUSTE")</f>
        <v>0</v>
      </c>
      <c r="I18" s="93">
        <f>SUMIFS(TRANSF_REFINO!H:H,TRANSF_REFINO!C:C,BENEF_REFINO!A18,TRANSF_REFINO!J:J,"AJUSTE")</f>
        <v>0</v>
      </c>
      <c r="J18" s="93">
        <f t="shared" si="1"/>
        <v>4297.9547328373219</v>
      </c>
      <c r="K18" s="93">
        <f>SUMIFS(EXP_REFINO!J:J,EXP_REFINO!A:A,BENEF_REFINO!A18,EXP_REFINO!T:T,"AJUSTE")</f>
        <v>7110.375</v>
      </c>
      <c r="L18" s="93">
        <f>SUMIFS(EXP_REFINO!P:P,EXP_REFINO!A:A,BENEF_REFINO!A18,EXP_REFINO!T:T,"AJUSTE")</f>
        <v>369.57606750000002</v>
      </c>
      <c r="M18" s="93">
        <f>SUMIFS(EXP_REFINO!K:K,EXP_REFINO!A:A,BENEF_REFINO!A18,EXP_REFINO!T:T,"AJUSTE")</f>
        <v>6740.7989324999999</v>
      </c>
      <c r="N18" s="93">
        <f t="shared" si="2"/>
        <v>369.57606750000014</v>
      </c>
      <c r="O18" s="93">
        <f t="shared" si="3"/>
        <v>-2442.844199662678</v>
      </c>
      <c r="P18" s="196">
        <f t="shared" si="4"/>
        <v>1.5683736454920778</v>
      </c>
    </row>
    <row r="19" spans="1:16" s="51" customFormat="1" ht="14.25" customHeight="1" x14ac:dyDescent="0.25">
      <c r="A19" s="50" t="s">
        <v>212</v>
      </c>
      <c r="B19" s="50" t="s">
        <v>211</v>
      </c>
      <c r="C19" s="54" t="s">
        <v>214</v>
      </c>
      <c r="D19" s="93">
        <v>1737.5479295141256</v>
      </c>
      <c r="E19" s="93">
        <v>1035.6988740159645</v>
      </c>
      <c r="F19" s="93">
        <f t="shared" si="0"/>
        <v>2773.2468035300899</v>
      </c>
      <c r="G19" s="93">
        <v>2762.8474582066219</v>
      </c>
      <c r="H19" s="93">
        <f>SUMIFS(TRANSF_REFINO!H:H,TRANSF_REFINO!A:A,BENEF_REFINO!A19,TRANSF_REFINO!J:J,"AJUSTE")</f>
        <v>0</v>
      </c>
      <c r="I19" s="93">
        <f>SUMIFS(TRANSF_REFINO!H:H,TRANSF_REFINO!C:C,BENEF_REFINO!A19,TRANSF_REFINO!J:J,"AJUSTE")</f>
        <v>0</v>
      </c>
      <c r="J19" s="93">
        <f t="shared" si="1"/>
        <v>2762.8474582066219</v>
      </c>
      <c r="K19" s="93">
        <f>SUMIFS(EXP_REFINO!J:J,EXP_REFINO!A:A,BENEF_REFINO!A19,EXP_REFINO!T:T,"AJUSTE")</f>
        <v>0</v>
      </c>
      <c r="L19" s="93">
        <f>SUMIFS(EXP_REFINO!P:P,EXP_REFINO!A:A,BENEF_REFINO!A19,EXP_REFINO!T:T,"AJUSTE")</f>
        <v>0</v>
      </c>
      <c r="M19" s="93">
        <f>SUMIFS(EXP_REFINO!K:K,EXP_REFINO!A:A,BENEF_REFINO!A19,EXP_REFINO!T:T,"AJUSTE")</f>
        <v>0</v>
      </c>
      <c r="N19" s="93">
        <f t="shared" si="2"/>
        <v>0</v>
      </c>
      <c r="O19" s="93">
        <f t="shared" si="3"/>
        <v>2762.8474582066219</v>
      </c>
      <c r="P19" s="196">
        <f t="shared" si="4"/>
        <v>0</v>
      </c>
    </row>
    <row r="20" spans="1:16" s="51" customFormat="1" ht="14.25" customHeight="1" x14ac:dyDescent="0.25">
      <c r="A20" s="50" t="s">
        <v>144</v>
      </c>
      <c r="B20" s="50" t="s">
        <v>39</v>
      </c>
      <c r="C20" s="54" t="s">
        <v>90</v>
      </c>
      <c r="D20" s="93">
        <v>2228.7249449639062</v>
      </c>
      <c r="E20" s="93">
        <v>1328.4743843790727</v>
      </c>
      <c r="F20" s="93">
        <f t="shared" si="0"/>
        <v>3557.1993293429787</v>
      </c>
      <c r="G20" s="93">
        <v>2099.1355588997581</v>
      </c>
      <c r="H20" s="93">
        <f>SUMIFS(TRANSF_REFINO!H:H,TRANSF_REFINO!A:A,BENEF_REFINO!A20,TRANSF_REFINO!J:J,"AJUSTE")</f>
        <v>3557.1993293429787</v>
      </c>
      <c r="I20" s="93">
        <f>SUMIFS(TRANSF_REFINO!H:H,TRANSF_REFINO!C:C,BENEF_REFINO!A20,TRANSF_REFINO!J:J,"AJUSTE")</f>
        <v>1458.0640000000001</v>
      </c>
      <c r="J20" s="93">
        <f t="shared" si="1"/>
        <v>2.2955677945901698E-4</v>
      </c>
      <c r="K20" s="93">
        <f>SUMIFS(EXP_REFINO!J:J,EXP_REFINO!A:A,BENEF_REFINO!A20,EXP_REFINO!T:T,"AJUSTE")</f>
        <v>0</v>
      </c>
      <c r="L20" s="93">
        <f>SUMIFS(EXP_REFINO!P:P,EXP_REFINO!A:A,BENEF_REFINO!A20,EXP_REFINO!T:T,"AJUSTE")</f>
        <v>0</v>
      </c>
      <c r="M20" s="93">
        <f>SUMIFS(EXP_REFINO!K:K,EXP_REFINO!A:A,BENEF_REFINO!A20,EXP_REFINO!T:T,"AJUSTE")</f>
        <v>0</v>
      </c>
      <c r="N20" s="93">
        <f t="shared" si="2"/>
        <v>0</v>
      </c>
      <c r="O20" s="93">
        <f t="shared" si="3"/>
        <v>2.2955677945901698E-4</v>
      </c>
      <c r="P20" s="196">
        <f t="shared" si="4"/>
        <v>0</v>
      </c>
    </row>
    <row r="21" spans="1:16" s="85" customFormat="1" ht="14.25" customHeight="1" x14ac:dyDescent="0.25">
      <c r="A21" s="50" t="s">
        <v>145</v>
      </c>
      <c r="B21" s="50" t="s">
        <v>53</v>
      </c>
      <c r="C21" s="54" t="s">
        <v>117</v>
      </c>
      <c r="D21" s="93">
        <v>2835.9804363591315</v>
      </c>
      <c r="E21" s="93">
        <v>1690.4407036931627</v>
      </c>
      <c r="F21" s="93">
        <f t="shared" si="0"/>
        <v>4526.4211400522945</v>
      </c>
      <c r="G21" s="93">
        <v>4509.4475997042337</v>
      </c>
      <c r="H21" s="93">
        <f>SUMIFS(TRANSF_REFINO!H:H,TRANSF_REFINO!A:A,BENEF_REFINO!A21,TRANSF_REFINO!J:J,"AJUSTE")</f>
        <v>4526.4211400522945</v>
      </c>
      <c r="I21" s="93">
        <f>SUMIFS(TRANSF_REFINO!H:H,TRANSF_REFINO!C:C,BENEF_REFINO!A21,TRANSF_REFINO!J:J,"AJUSTE")</f>
        <v>16.974</v>
      </c>
      <c r="J21" s="93">
        <f t="shared" si="1"/>
        <v>4.5965193914909719E-4</v>
      </c>
      <c r="K21" s="93">
        <f>SUMIFS(EXP_REFINO!J:J,EXP_REFINO!A:A,BENEF_REFINO!A21,EXP_REFINO!T:T,"AJUSTE")</f>
        <v>0</v>
      </c>
      <c r="L21" s="93">
        <f>SUMIFS(EXP_REFINO!P:P,EXP_REFINO!A:A,BENEF_REFINO!A21,EXP_REFINO!T:T,"AJUSTE")</f>
        <v>0</v>
      </c>
      <c r="M21" s="93">
        <f>SUMIFS(EXP_REFINO!K:K,EXP_REFINO!A:A,BENEF_REFINO!A21,EXP_REFINO!T:T,"AJUSTE")</f>
        <v>0</v>
      </c>
      <c r="N21" s="93">
        <f t="shared" si="2"/>
        <v>0</v>
      </c>
      <c r="O21" s="93">
        <f t="shared" si="3"/>
        <v>4.5965193914909719E-4</v>
      </c>
      <c r="P21" s="196">
        <f t="shared" si="4"/>
        <v>0</v>
      </c>
    </row>
    <row r="22" spans="1:16" s="51" customFormat="1" ht="14.25" customHeight="1" x14ac:dyDescent="0.25">
      <c r="A22" s="50" t="s">
        <v>146</v>
      </c>
      <c r="B22" s="84" t="s">
        <v>47</v>
      </c>
      <c r="C22" s="54" t="s">
        <v>91</v>
      </c>
      <c r="D22" s="93">
        <v>2529.1006536516552</v>
      </c>
      <c r="E22" s="93">
        <v>1507.5191048068093</v>
      </c>
      <c r="F22" s="93">
        <f t="shared" si="0"/>
        <v>4036.6197584584643</v>
      </c>
      <c r="G22" s="93">
        <v>4021.4829149743914</v>
      </c>
      <c r="H22" s="93">
        <f>SUMIFS(TRANSF_REFINO!H:H,TRANSF_REFINO!A:A,BENEF_REFINO!A22,TRANSF_REFINO!J:J,"AJUSTE")</f>
        <v>13627.603999999999</v>
      </c>
      <c r="I22" s="93">
        <f>SUMIFS(TRANSF_REFINO!H:H,TRANSF_REFINO!C:C,BENEF_REFINO!A22,TRANSF_REFINO!J:J,"AJUSTE")</f>
        <v>33314.21618361678</v>
      </c>
      <c r="J22" s="93">
        <f t="shared" si="1"/>
        <v>23708.09509859117</v>
      </c>
      <c r="K22" s="93">
        <f>SUMIFS(EXP_REFINO!J:J,EXP_REFINO!A:A,BENEF_REFINO!A22,EXP_REFINO!T:T,"AJUSTE")</f>
        <v>30403.045564249998</v>
      </c>
      <c r="L22" s="93">
        <f>SUMIFS(EXP_REFINO!P:P,EXP_REFINO!A:A,BENEF_REFINO!A22,EXP_REFINO!T:T,"AJUSTE")</f>
        <v>7424.9880642499993</v>
      </c>
      <c r="M22" s="93">
        <f>SUMIFS(EXP_REFINO!K:K,EXP_REFINO!A:A,BENEF_REFINO!A22,EXP_REFINO!T:T,"AJUSTE")</f>
        <v>22576.350633499998</v>
      </c>
      <c r="N22" s="93">
        <f t="shared" si="2"/>
        <v>7826.6949307499999</v>
      </c>
      <c r="O22" s="93">
        <f t="shared" si="3"/>
        <v>730.03759859117054</v>
      </c>
      <c r="P22" s="196">
        <f t="shared" si="4"/>
        <v>0.95226337416039708</v>
      </c>
    </row>
    <row r="23" spans="1:16" s="51" customFormat="1" ht="14.25" customHeight="1" x14ac:dyDescent="0.25">
      <c r="A23" s="50" t="s">
        <v>147</v>
      </c>
      <c r="B23" s="50" t="s">
        <v>36</v>
      </c>
      <c r="C23" s="54" t="s">
        <v>118</v>
      </c>
      <c r="D23" s="93">
        <v>807.71845030508757</v>
      </c>
      <c r="E23" s="93">
        <v>481.45612290351397</v>
      </c>
      <c r="F23" s="93">
        <f t="shared" si="0"/>
        <v>1289.1745732086015</v>
      </c>
      <c r="G23" s="93">
        <v>1284.3403220514504</v>
      </c>
      <c r="H23" s="93">
        <f>SUMIFS(TRANSF_REFINO!H:H,TRANSF_REFINO!A:A,BENEF_REFINO!A23,TRANSF_REFINO!J:J,"AJUSTE")</f>
        <v>1289.1745732086015</v>
      </c>
      <c r="I23" s="93">
        <f>SUMIFS(TRANSF_REFINO!H:H,TRANSF_REFINO!C:C,BENEF_REFINO!A23,TRANSF_REFINO!J:J,"AJUSTE")</f>
        <v>4.8339999999999996</v>
      </c>
      <c r="J23" s="93">
        <f t="shared" si="1"/>
        <v>-2.5115715112988823E-4</v>
      </c>
      <c r="K23" s="93">
        <f>SUMIFS(EXP_REFINO!J:J,EXP_REFINO!A:A,BENEF_REFINO!A23,EXP_REFINO!T:T,"AJUSTE")</f>
        <v>0</v>
      </c>
      <c r="L23" s="93">
        <f>SUMIFS(EXP_REFINO!P:P,EXP_REFINO!A:A,BENEF_REFINO!A23,EXP_REFINO!T:T,"AJUSTE")</f>
        <v>0</v>
      </c>
      <c r="M23" s="93">
        <f>SUMIFS(EXP_REFINO!K:K,EXP_REFINO!A:A,BENEF_REFINO!A23,EXP_REFINO!T:T,"AJUSTE")</f>
        <v>0</v>
      </c>
      <c r="N23" s="93">
        <f t="shared" si="2"/>
        <v>0</v>
      </c>
      <c r="O23" s="93">
        <f t="shared" si="3"/>
        <v>-2.5115715112988823E-4</v>
      </c>
      <c r="P23" s="196">
        <f t="shared" si="4"/>
        <v>0</v>
      </c>
    </row>
    <row r="24" spans="1:16" s="51" customFormat="1" x14ac:dyDescent="0.25">
      <c r="A24" s="50" t="s">
        <v>148</v>
      </c>
      <c r="B24" s="50" t="s">
        <v>38</v>
      </c>
      <c r="C24" s="54" t="s">
        <v>92</v>
      </c>
      <c r="D24" s="93">
        <v>2219.1318997933517</v>
      </c>
      <c r="E24" s="93">
        <v>1322.7562652338322</v>
      </c>
      <c r="F24" s="93">
        <f t="shared" si="0"/>
        <v>3541.8881650271842</v>
      </c>
      <c r="G24" s="93">
        <v>2550.9725525484746</v>
      </c>
      <c r="H24" s="93">
        <f>SUMIFS(TRANSF_REFINO!H:H,TRANSF_REFINO!A:A,BENEF_REFINO!A24,TRANSF_REFINO!J:J,"AJUSTE")</f>
        <v>0</v>
      </c>
      <c r="I24" s="93">
        <f>SUMIFS(TRANSF_REFINO!H:H,TRANSF_REFINO!C:C,BENEF_REFINO!A24,TRANSF_REFINO!J:J,"AJUSTE")</f>
        <v>990.27599999999995</v>
      </c>
      <c r="J24" s="93">
        <f t="shared" si="1"/>
        <v>3541.2485525484744</v>
      </c>
      <c r="K24" s="93">
        <f>SUMIFS(EXP_REFINO!J:J,EXP_REFINO!A:A,BENEF_REFINO!A24,EXP_REFINO!T:T,"AJUSTE")</f>
        <v>3541.2487499999997</v>
      </c>
      <c r="L24" s="93">
        <f>SUMIFS(EXP_REFINO!P:P,EXP_REFINO!A:A,BENEF_REFINO!A24,EXP_REFINO!T:T,"AJUSTE")</f>
        <v>0.53412499999999996</v>
      </c>
      <c r="M24" s="93">
        <f>SUMIFS(EXP_REFINO!K:K,EXP_REFINO!A:A,BENEF_REFINO!A24,EXP_REFINO!T:T,"AJUSTE")</f>
        <v>2606.5299999999997</v>
      </c>
      <c r="N24" s="93">
        <f t="shared" si="2"/>
        <v>934.71875</v>
      </c>
      <c r="O24" s="93">
        <f>J24-K24+L24</f>
        <v>0.53392754847469037</v>
      </c>
      <c r="P24" s="196">
        <f t="shared" si="4"/>
        <v>0.73604830650031594</v>
      </c>
    </row>
    <row r="25" spans="1:16" s="51" customFormat="1" ht="14.25" customHeight="1" x14ac:dyDescent="0.25">
      <c r="A25" s="50" t="s">
        <v>149</v>
      </c>
      <c r="B25" s="50" t="s">
        <v>234</v>
      </c>
      <c r="C25" s="54" t="s">
        <v>119</v>
      </c>
      <c r="D25" s="93">
        <v>2537.8293171954542</v>
      </c>
      <c r="E25" s="93">
        <v>1512.7219926526166</v>
      </c>
      <c r="F25" s="93">
        <f t="shared" si="0"/>
        <v>4050.5513098480706</v>
      </c>
      <c r="G25" s="93">
        <v>3445.2450488948202</v>
      </c>
      <c r="H25" s="93">
        <f>SUMIFS(TRANSF_REFINO!H:H,TRANSF_REFINO!A:A,BENEF_REFINO!A25,TRANSF_REFINO!J:J,"AJUSTE")</f>
        <v>4050.5513098480706</v>
      </c>
      <c r="I25" s="93">
        <f>SUMIFS(TRANSF_REFINO!H:H,TRANSF_REFINO!C:C,BENEF_REFINO!A25,TRANSF_REFINO!J:J,"AJUSTE")</f>
        <v>605.30600000000004</v>
      </c>
      <c r="J25" s="93">
        <f t="shared" si="1"/>
        <v>-2.6095325029018568E-4</v>
      </c>
      <c r="K25" s="93">
        <f>SUMIFS(EXP_REFINO!J:J,EXP_REFINO!A:A,BENEF_REFINO!A25,EXP_REFINO!T:T,"AJUSTE")</f>
        <v>0</v>
      </c>
      <c r="L25" s="93">
        <f>SUMIFS(EXP_REFINO!P:P,EXP_REFINO!A:A,BENEF_REFINO!A25,EXP_REFINO!T:T,"AJUSTE")</f>
        <v>0</v>
      </c>
      <c r="M25" s="93">
        <f>SUMIFS(EXP_REFINO!K:K,EXP_REFINO!A:A,BENEF_REFINO!A25,EXP_REFINO!T:T,"AJUSTE")</f>
        <v>0</v>
      </c>
      <c r="N25" s="93">
        <f t="shared" si="2"/>
        <v>0</v>
      </c>
      <c r="O25" s="93">
        <f t="shared" si="3"/>
        <v>-2.6095325029018568E-4</v>
      </c>
      <c r="P25" s="196">
        <f t="shared" si="4"/>
        <v>0</v>
      </c>
    </row>
    <row r="26" spans="1:16" s="51" customFormat="1" ht="14.25" customHeight="1" x14ac:dyDescent="0.25">
      <c r="A26" s="50" t="s">
        <v>150</v>
      </c>
      <c r="B26" s="50" t="s">
        <v>46</v>
      </c>
      <c r="C26" s="54" t="s">
        <v>93</v>
      </c>
      <c r="D26" s="93">
        <v>4456.813093443071</v>
      </c>
      <c r="E26" s="93">
        <v>2656.5691939613744</v>
      </c>
      <c r="F26" s="93">
        <f t="shared" si="0"/>
        <v>7113.3822874044454</v>
      </c>
      <c r="G26" s="93">
        <v>4089.4974242044732</v>
      </c>
      <c r="H26" s="93">
        <f>SUMIFS(TRANSF_REFINO!H:H,TRANSF_REFINO!A:A,BENEF_REFINO!A26,TRANSF_REFINO!J:J,"AJUSTE")</f>
        <v>0</v>
      </c>
      <c r="I26" s="93">
        <f>SUMIFS(TRANSF_REFINO!H:H,TRANSF_REFINO!C:C,BENEF_REFINO!A26,TRANSF_REFINO!J:J,"AJUSTE")</f>
        <v>0</v>
      </c>
      <c r="J26" s="93">
        <f t="shared" si="1"/>
        <v>4089.4974242044732</v>
      </c>
      <c r="K26" s="93">
        <f>SUMIFS(EXP_REFINO!J:J,EXP_REFINO!A:A,BENEF_REFINO!A26,EXP_REFINO!T:T,"AJUSTE")</f>
        <v>7082.7824999999993</v>
      </c>
      <c r="L26" s="93">
        <f>SUMIFS(EXP_REFINO!P:P,EXP_REFINO!A:A,BENEF_REFINO!A26,EXP_REFINO!T:T,"AJUSTE")</f>
        <v>509.05721625000001</v>
      </c>
      <c r="M26" s="93">
        <f>SUMIFS(EXP_REFINO!K:K,EXP_REFINO!A:A,BENEF_REFINO!A26,EXP_REFINO!T:T,"AJUSTE")</f>
        <v>6573.7252837500037</v>
      </c>
      <c r="N26" s="93">
        <f t="shared" si="2"/>
        <v>509.05721624999569</v>
      </c>
      <c r="O26" s="93">
        <f t="shared" si="3"/>
        <v>-2484.2278595455264</v>
      </c>
      <c r="P26" s="196">
        <f t="shared" si="4"/>
        <v>1.6074653195383257</v>
      </c>
    </row>
    <row r="27" spans="1:16" s="51" customFormat="1" ht="14.25" customHeight="1" x14ac:dyDescent="0.25">
      <c r="A27" s="50" t="s">
        <v>151</v>
      </c>
      <c r="B27" s="50" t="s">
        <v>10</v>
      </c>
      <c r="C27" s="54" t="s">
        <v>94</v>
      </c>
      <c r="D27" s="93">
        <v>5281.3722476747689</v>
      </c>
      <c r="E27" s="93">
        <v>3148.0635424574934</v>
      </c>
      <c r="F27" s="93">
        <f t="shared" si="0"/>
        <v>8429.4357901322619</v>
      </c>
      <c r="G27" s="93">
        <v>4846.0991633026924</v>
      </c>
      <c r="H27" s="93">
        <f>SUMIFS(TRANSF_REFINO!H:H,TRANSF_REFINO!A:A,BENEF_REFINO!A27,TRANSF_REFINO!J:J,"AJUSTE")</f>
        <v>0</v>
      </c>
      <c r="I27" s="93">
        <f>SUMIFS(TRANSF_REFINO!H:H,TRANSF_REFINO!C:C,BENEF_REFINO!A27,TRANSF_REFINO!J:J,"AJUSTE")</f>
        <v>115</v>
      </c>
      <c r="J27" s="93">
        <f t="shared" si="1"/>
        <v>4961.0991633026924</v>
      </c>
      <c r="K27" s="93">
        <f>SUMIFS(EXP_REFINO!J:J,EXP_REFINO!A:A,BENEF_REFINO!A27,EXP_REFINO!T:T,"AJUSTE")</f>
        <v>7959.375</v>
      </c>
      <c r="L27" s="93">
        <f>SUMIFS(EXP_REFINO!P:P,EXP_REFINO!A:A,BENEF_REFINO!A27,EXP_REFINO!T:T,"AJUSTE")</f>
        <v>22.26078</v>
      </c>
      <c r="M27" s="93">
        <f>SUMIFS(EXP_REFINO!K:K,EXP_REFINO!A:A,BENEF_REFINO!A27,EXP_REFINO!T:T,"AJUSTE")</f>
        <v>7935.8056987500013</v>
      </c>
      <c r="N27" s="93">
        <f t="shared" si="2"/>
        <v>23.569301249998716</v>
      </c>
      <c r="O27" s="93">
        <f t="shared" si="3"/>
        <v>-2976.0150566973075</v>
      </c>
      <c r="P27" s="196">
        <f t="shared" si="4"/>
        <v>1.5996063447897286</v>
      </c>
    </row>
    <row r="28" spans="1:16" s="51" customFormat="1" ht="14.25" customHeight="1" x14ac:dyDescent="0.25">
      <c r="A28" s="50" t="s">
        <v>152</v>
      </c>
      <c r="B28" s="50" t="s">
        <v>30</v>
      </c>
      <c r="C28" s="54" t="s">
        <v>95</v>
      </c>
      <c r="D28" s="93">
        <v>3075.0986432574573</v>
      </c>
      <c r="E28" s="93">
        <v>1832.9717115776846</v>
      </c>
      <c r="F28" s="93">
        <f t="shared" si="0"/>
        <v>4908.0703548351421</v>
      </c>
      <c r="G28" s="93">
        <v>4073.6726615882963</v>
      </c>
      <c r="H28" s="93">
        <f>SUMIFS(TRANSF_REFINO!H:H,TRANSF_REFINO!A:A,BENEF_REFINO!A28,TRANSF_REFINO!J:J,"AJUSTE")</f>
        <v>3833.3164115882955</v>
      </c>
      <c r="I28" s="93">
        <f>SUMIFS(TRANSF_REFINO!H:H,TRANSF_REFINO!C:C,BENEF_REFINO!A28,TRANSF_REFINO!J:J,"AJUSTE")</f>
        <v>5341.25</v>
      </c>
      <c r="J28" s="93">
        <f t="shared" si="1"/>
        <v>5581.6062500000007</v>
      </c>
      <c r="K28" s="93">
        <f>SUMIFS(EXP_REFINO!J:J,EXP_REFINO!A:A,BENEF_REFINO!A28,EXP_REFINO!T:T,"AJUSTE")</f>
        <v>7477.75</v>
      </c>
      <c r="L28" s="93">
        <f>SUMIFS(EXP_REFINO!P:P,EXP_REFINO!A:A,BENEF_REFINO!A28,EXP_REFINO!T:T,"AJUSTE")</f>
        <v>1896.1437499999997</v>
      </c>
      <c r="M28" s="93">
        <f>SUMIFS(EXP_REFINO!K:K,EXP_REFINO!A:A,BENEF_REFINO!A28,EXP_REFINO!T:T,"AJUSTE")</f>
        <v>5581.6062500000007</v>
      </c>
      <c r="N28" s="93">
        <f t="shared" si="2"/>
        <v>1896.1437499999993</v>
      </c>
      <c r="O28" s="93">
        <f t="shared" si="3"/>
        <v>0</v>
      </c>
      <c r="P28" s="196">
        <f t="shared" si="4"/>
        <v>1</v>
      </c>
    </row>
    <row r="29" spans="1:16" s="51" customFormat="1" ht="14.25" customHeight="1" x14ac:dyDescent="0.25">
      <c r="A29" s="50" t="s">
        <v>153</v>
      </c>
      <c r="B29" s="50" t="s">
        <v>34</v>
      </c>
      <c r="C29" s="54" t="s">
        <v>96</v>
      </c>
      <c r="D29" s="93">
        <v>2816.8864848570711</v>
      </c>
      <c r="E29" s="93">
        <v>1679.0593865304591</v>
      </c>
      <c r="F29" s="93">
        <f t="shared" si="0"/>
        <v>4495.9458713875301</v>
      </c>
      <c r="G29" s="93">
        <v>2653.0984001004144</v>
      </c>
      <c r="H29" s="93">
        <f>SUMIFS(TRANSF_REFINO!H:H,TRANSF_REFINO!A:A,BENEF_REFINO!A29,TRANSF_REFINO!J:J,"AJUSTE")</f>
        <v>4495.9458713875301</v>
      </c>
      <c r="I29" s="93">
        <f>SUMIFS(TRANSF_REFINO!H:H,TRANSF_REFINO!C:C,BENEF_REFINO!A29,TRANSF_REFINO!J:J,"AJUSTE")</f>
        <v>1842.847</v>
      </c>
      <c r="J29" s="93">
        <f t="shared" si="1"/>
        <v>-4.7128711571531312E-4</v>
      </c>
      <c r="K29" s="93">
        <f>SUMIFS(EXP_REFINO!J:J,EXP_REFINO!A:A,BENEF_REFINO!A29,EXP_REFINO!T:T,"AJUSTE")</f>
        <v>0</v>
      </c>
      <c r="L29" s="93">
        <f>SUMIFS(EXP_REFINO!P:P,EXP_REFINO!A:A,BENEF_REFINO!A29,EXP_REFINO!T:T,"AJUSTE")</f>
        <v>0</v>
      </c>
      <c r="M29" s="93">
        <f>SUMIFS(EXP_REFINO!K:K,EXP_REFINO!A:A,BENEF_REFINO!A29,EXP_REFINO!T:T,"AJUSTE")</f>
        <v>0</v>
      </c>
      <c r="N29" s="93">
        <f t="shared" si="2"/>
        <v>0</v>
      </c>
      <c r="O29" s="93">
        <f t="shared" si="3"/>
        <v>-4.7128711571531312E-4</v>
      </c>
      <c r="P29" s="196">
        <f t="shared" si="4"/>
        <v>0</v>
      </c>
    </row>
    <row r="30" spans="1:16" s="51" customFormat="1" ht="14.25" customHeight="1" x14ac:dyDescent="0.25">
      <c r="A30" s="50" t="s">
        <v>154</v>
      </c>
      <c r="B30" s="50" t="s">
        <v>235</v>
      </c>
      <c r="C30" s="54" t="s">
        <v>121</v>
      </c>
      <c r="D30" s="93">
        <v>2247.7125501272758</v>
      </c>
      <c r="E30" s="93">
        <v>1339.7923117604835</v>
      </c>
      <c r="F30" s="93">
        <f t="shared" si="0"/>
        <v>3587.504861887759</v>
      </c>
      <c r="G30" s="93">
        <v>2583.827046029739</v>
      </c>
      <c r="H30" s="93">
        <f>SUMIFS(TRANSF_REFINO!H:H,TRANSF_REFINO!A:A,BENEF_REFINO!A30,TRANSF_REFINO!J:J,"AJUSTE")</f>
        <v>990.27599999999995</v>
      </c>
      <c r="I30" s="93">
        <f>SUMIFS(TRANSF_REFINO!H:H,TRANSF_REFINO!C:C,BENEF_REFINO!A30,TRANSF_REFINO!J:J,"AJUSTE")</f>
        <v>0</v>
      </c>
      <c r="J30" s="93">
        <f t="shared" si="1"/>
        <v>1593.5510460297392</v>
      </c>
      <c r="K30" s="93">
        <f>SUMIFS(EXP_REFINO!J:J,EXP_REFINO!A:A,BENEF_REFINO!A30,EXP_REFINO!T:T,"AJUSTE")</f>
        <v>1399.4074999999998</v>
      </c>
      <c r="L30" s="93">
        <f>SUMIFS(EXP_REFINO!P:P,EXP_REFINO!A:A,BENEF_REFINO!A30,EXP_REFINO!T:T,"AJUSTE")</f>
        <v>26.706249999999997</v>
      </c>
      <c r="M30" s="93">
        <f>SUMIFS(EXP_REFINO!K:K,EXP_REFINO!A:A,BENEF_REFINO!A30,EXP_REFINO!T:T,"AJUSTE")</f>
        <v>1345.9949999999999</v>
      </c>
      <c r="N30" s="93">
        <f t="shared" si="2"/>
        <v>53.412499999999909</v>
      </c>
      <c r="O30" s="93">
        <f t="shared" si="3"/>
        <v>220.84979602973937</v>
      </c>
      <c r="P30" s="196">
        <f t="shared" si="4"/>
        <v>0.84465132344111971</v>
      </c>
    </row>
    <row r="31" spans="1:16" s="51" customFormat="1" ht="14.25" customHeight="1" x14ac:dyDescent="0.25">
      <c r="A31" s="50" t="s">
        <v>155</v>
      </c>
      <c r="B31" s="50" t="s">
        <v>23</v>
      </c>
      <c r="C31" s="54" t="s">
        <v>120</v>
      </c>
      <c r="D31" s="93">
        <v>1239.9921223509507</v>
      </c>
      <c r="E31" s="93">
        <v>739.12116212337594</v>
      </c>
      <c r="F31" s="93">
        <f t="shared" si="0"/>
        <v>1979.1132844743265</v>
      </c>
      <c r="G31" s="93">
        <v>1971.691845295775</v>
      </c>
      <c r="H31" s="93">
        <f>SUMIFS(TRANSF_REFINO!H:H,TRANSF_REFINO!A:A,BENEF_REFINO!A31,TRANSF_REFINO!J:J,"AJUSTE")</f>
        <v>1979.1132844743265</v>
      </c>
      <c r="I31" s="93">
        <f>SUMIFS(TRANSF_REFINO!H:H,TRANSF_REFINO!C:C,BENEF_REFINO!A31,TRANSF_REFINO!J:J,"AJUSTE")</f>
        <v>7.4210000000000003</v>
      </c>
      <c r="J31" s="93">
        <f t="shared" si="1"/>
        <v>-4.3917855150876761E-4</v>
      </c>
      <c r="K31" s="93">
        <f>SUMIFS(EXP_REFINO!J:J,EXP_REFINO!A:A,BENEF_REFINO!A31,EXP_REFINO!T:T,"AJUSTE")</f>
        <v>0</v>
      </c>
      <c r="L31" s="93">
        <f>SUMIFS(EXP_REFINO!P:P,EXP_REFINO!A:A,BENEF_REFINO!A31,EXP_REFINO!T:T,"AJUSTE")</f>
        <v>0</v>
      </c>
      <c r="M31" s="93">
        <f>SUMIFS(EXP_REFINO!K:K,EXP_REFINO!A:A,BENEF_REFINO!A31,EXP_REFINO!T:T,"AJUSTE")</f>
        <v>0</v>
      </c>
      <c r="N31" s="93">
        <f t="shared" si="2"/>
        <v>0</v>
      </c>
      <c r="O31" s="93">
        <f t="shared" si="3"/>
        <v>-4.3917855150876761E-4</v>
      </c>
      <c r="P31" s="196">
        <f t="shared" si="4"/>
        <v>0</v>
      </c>
    </row>
    <row r="32" spans="1:16" s="51" customFormat="1" ht="14.25" customHeight="1" x14ac:dyDescent="0.25">
      <c r="A32" s="50" t="s">
        <v>156</v>
      </c>
      <c r="B32" s="50" t="s">
        <v>40</v>
      </c>
      <c r="C32" s="54" t="s">
        <v>122</v>
      </c>
      <c r="D32" s="93">
        <v>2577.7092163000461</v>
      </c>
      <c r="E32" s="93">
        <v>1536.493173807916</v>
      </c>
      <c r="F32" s="93">
        <f t="shared" si="0"/>
        <v>4114.2023901079619</v>
      </c>
      <c r="G32" s="93">
        <v>2963.1701747178668</v>
      </c>
      <c r="H32" s="93">
        <f>SUMIFS(TRANSF_REFINO!H:H,TRANSF_REFINO!A:A,BENEF_REFINO!A32,TRANSF_REFINO!J:J,"AJUSTE")</f>
        <v>0</v>
      </c>
      <c r="I32" s="93">
        <f>SUMIFS(TRANSF_REFINO!H:H,TRANSF_REFINO!C:C,BENEF_REFINO!A32,TRANSF_REFINO!J:J,"AJUSTE")</f>
        <v>0</v>
      </c>
      <c r="J32" s="93">
        <f t="shared" si="1"/>
        <v>2963.1701747178668</v>
      </c>
      <c r="K32" s="93">
        <f>SUMIFS(EXP_REFINO!J:J,EXP_REFINO!A:A,BENEF_REFINO!A32,EXP_REFINO!T:T,"AJUSTE")</f>
        <v>3073.1657499999997</v>
      </c>
      <c r="L32" s="93">
        <f>SUMIFS(EXP_REFINO!P:P,EXP_REFINO!A:A,BENEF_REFINO!A32,EXP_REFINO!T:T,"AJUSTE")</f>
        <v>193.35325</v>
      </c>
      <c r="M32" s="93">
        <f>SUMIFS(EXP_REFINO!K:K,EXP_REFINO!A:A,BENEF_REFINO!A32,EXP_REFINO!T:T,"AJUSTE")</f>
        <v>2480.2869999999994</v>
      </c>
      <c r="N32" s="93">
        <f t="shared" si="2"/>
        <v>592.87875000000031</v>
      </c>
      <c r="O32" s="93">
        <f t="shared" si="3"/>
        <v>83.357674717867098</v>
      </c>
      <c r="P32" s="196">
        <f t="shared" si="4"/>
        <v>0.83703832508916087</v>
      </c>
    </row>
    <row r="33" spans="1:18" s="51" customFormat="1" ht="14.25" customHeight="1" x14ac:dyDescent="0.25">
      <c r="A33" s="50" t="s">
        <v>157</v>
      </c>
      <c r="B33" s="50" t="s">
        <v>11</v>
      </c>
      <c r="C33" s="54" t="s">
        <v>97</v>
      </c>
      <c r="D33" s="93">
        <v>3293.9973686004182</v>
      </c>
      <c r="E33" s="93">
        <v>1963.4505084558982</v>
      </c>
      <c r="F33" s="93">
        <f t="shared" si="0"/>
        <v>5257.4478770563164</v>
      </c>
      <c r="G33" s="93">
        <v>3022.5170927733434</v>
      </c>
      <c r="H33" s="93">
        <f>SUMIFS(TRANSF_REFINO!H:H,TRANSF_REFINO!A:A,BENEF_REFINO!A33,TRANSF_REFINO!J:J,"AJUSTE")</f>
        <v>0</v>
      </c>
      <c r="I33" s="93">
        <f>SUMIFS(TRANSF_REFINO!H:H,TRANSF_REFINO!C:C,BENEF_REFINO!A33,TRANSF_REFINO!J:J,"AJUSTE")</f>
        <v>0</v>
      </c>
      <c r="J33" s="93">
        <f t="shared" si="1"/>
        <v>3022.5170927733434</v>
      </c>
      <c r="K33" s="93">
        <f>SUMIFS(EXP_REFINO!J:J,EXP_REFINO!A:A,BENEF_REFINO!A33,EXP_REFINO!T:T,"AJUSTE")</f>
        <v>5094</v>
      </c>
      <c r="L33" s="93">
        <f>SUMIFS(EXP_REFINO!P:P,EXP_REFINO!A:A,BENEF_REFINO!A33,EXP_REFINO!T:T,"AJUSTE")</f>
        <v>13.848251250000001</v>
      </c>
      <c r="M33" s="93">
        <f>SUMIFS(EXP_REFINO!K:K,EXP_REFINO!A:A,BENEF_REFINO!A33,EXP_REFINO!T:T,"AJUSTE")</f>
        <v>5080.1517487500005</v>
      </c>
      <c r="N33" s="93">
        <f t="shared" si="2"/>
        <v>13.848251249999521</v>
      </c>
      <c r="O33" s="93">
        <f t="shared" si="3"/>
        <v>-2057.6346559766566</v>
      </c>
      <c r="P33" s="196">
        <f t="shared" si="4"/>
        <v>1.6807685756008917</v>
      </c>
    </row>
    <row r="34" spans="1:18" s="51" customFormat="1" ht="14.25" customHeight="1" x14ac:dyDescent="0.25">
      <c r="A34" s="50" t="s">
        <v>158</v>
      </c>
      <c r="B34" s="50" t="s">
        <v>25</v>
      </c>
      <c r="C34" s="54" t="s">
        <v>98</v>
      </c>
      <c r="D34" s="93">
        <v>2656.484918678646</v>
      </c>
      <c r="E34" s="93">
        <v>1583.4489468645745</v>
      </c>
      <c r="F34" s="93">
        <f t="shared" si="0"/>
        <v>4239.9338655432202</v>
      </c>
      <c r="G34" s="93">
        <v>3538.0296000484263</v>
      </c>
      <c r="H34" s="93">
        <f>SUMIFS(TRANSF_REFINO!H:H,TRANSF_REFINO!A:A,BENEF_REFINO!A34,TRANSF_REFINO!J:J,"AJUSTE")</f>
        <v>3817.9714011584056</v>
      </c>
      <c r="I34" s="93">
        <f>SUMIFS(TRANSF_REFINO!H:H,TRANSF_REFINO!C:C,BENEF_REFINO!A34,TRANSF_REFINO!J:J,"AJUSTE")</f>
        <v>9522.4942580099814</v>
      </c>
      <c r="J34" s="93">
        <f t="shared" si="1"/>
        <v>9242.5524569000027</v>
      </c>
      <c r="K34" s="93">
        <f>SUMIFS(EXP_REFINO!J:J,EXP_REFINO!A:A,BENEF_REFINO!A34,EXP_REFINO!T:T,"AJUSTE")</f>
        <v>9616.6404635000017</v>
      </c>
      <c r="L34" s="93">
        <f>SUMIFS(EXP_REFINO!P:P,EXP_REFINO!A:A,BENEF_REFINO!A34,EXP_REFINO!T:T,"AJUSTE")</f>
        <v>3060.3480066000006</v>
      </c>
      <c r="M34" s="93">
        <f>SUMIFS(EXP_REFINO!K:K,EXP_REFINO!A:A,BENEF_REFINO!A34,EXP_REFINO!T:T,"AJUSTE")</f>
        <v>6556.2924569000006</v>
      </c>
      <c r="N34" s="93">
        <f t="shared" si="2"/>
        <v>3060.3480066000011</v>
      </c>
      <c r="O34" s="93">
        <f>J34-K34+L34-2686.26</f>
        <v>0</v>
      </c>
      <c r="P34" s="196">
        <f t="shared" si="4"/>
        <v>0.70935950728690944</v>
      </c>
      <c r="Q34" s="51" t="s">
        <v>1184</v>
      </c>
      <c r="R34" s="51" t="s">
        <v>1185</v>
      </c>
    </row>
    <row r="35" spans="1:18" s="51" customFormat="1" ht="14.25" customHeight="1" x14ac:dyDescent="0.25">
      <c r="A35" s="50" t="s">
        <v>206</v>
      </c>
      <c r="B35" s="50" t="s">
        <v>274</v>
      </c>
      <c r="C35" s="54" t="s">
        <v>208</v>
      </c>
      <c r="D35" s="93">
        <v>2421.3357745613953</v>
      </c>
      <c r="E35" s="93">
        <v>1443.2837752159535</v>
      </c>
      <c r="F35" s="93">
        <f t="shared" si="0"/>
        <v>3864.6195497773488</v>
      </c>
      <c r="G35" s="93">
        <v>3850.1276865970499</v>
      </c>
      <c r="H35" s="93">
        <f>SUMIFS(TRANSF_REFINO!H:H,TRANSF_REFINO!A:A,BENEF_REFINO!A35,TRANSF_REFINO!J:J,"AJUSTE")</f>
        <v>115</v>
      </c>
      <c r="I35" s="93">
        <f>SUMIFS(TRANSF_REFINO!H:H,TRANSF_REFINO!C:C,BENEF_REFINO!A35,TRANSF_REFINO!J:J,"AJUSTE")</f>
        <v>0</v>
      </c>
      <c r="J35" s="93">
        <f t="shared" si="1"/>
        <v>3735.1276865970499</v>
      </c>
      <c r="K35" s="93">
        <f>SUMIFS(EXP_REFINO!J:J,EXP_REFINO!A:A,BENEF_REFINO!A35,EXP_REFINO!T:T,"AJUSTE")</f>
        <v>3747.0750000000003</v>
      </c>
      <c r="L35" s="93">
        <f>SUMIFS(EXP_REFINO!P:P,EXP_REFINO!A:A,BENEF_REFINO!A35,EXP_REFINO!T:T,"AJUSTE")</f>
        <v>340.15999999999997</v>
      </c>
      <c r="M35" s="93">
        <f>SUMIFS(EXP_REFINO!K:K,EXP_REFINO!A:A,BENEF_REFINO!A35,EXP_REFINO!T:T,"AJUSTE")</f>
        <v>2982.8035119999995</v>
      </c>
      <c r="N35" s="93">
        <f t="shared" si="2"/>
        <v>764.27148800000077</v>
      </c>
      <c r="O35" s="93">
        <f t="shared" si="3"/>
        <v>328.21268659704958</v>
      </c>
      <c r="P35" s="196">
        <f t="shared" si="4"/>
        <v>0.7985814039780611</v>
      </c>
    </row>
    <row r="36" spans="1:18" s="51" customFormat="1" ht="14.25" customHeight="1" x14ac:dyDescent="0.25">
      <c r="A36" s="50" t="s">
        <v>159</v>
      </c>
      <c r="B36" s="50" t="s">
        <v>43</v>
      </c>
      <c r="C36" s="54" t="s">
        <v>123</v>
      </c>
      <c r="D36" s="93">
        <v>829.7401410374639</v>
      </c>
      <c r="E36" s="93">
        <v>494.58257536449889</v>
      </c>
      <c r="F36" s="93">
        <f t="shared" si="0"/>
        <v>1324.3227164019627</v>
      </c>
      <c r="G36" s="93">
        <v>1319.3566638926634</v>
      </c>
      <c r="H36" s="93">
        <f>SUMIFS(TRANSF_REFINO!H:H,TRANSF_REFINO!A:A,BENEF_REFINO!A36,TRANSF_REFINO!J:J,"AJUSTE")</f>
        <v>0</v>
      </c>
      <c r="I36" s="93">
        <f>SUMIFS(TRANSF_REFINO!H:H,TRANSF_REFINO!C:C,BENEF_REFINO!A36,TRANSF_REFINO!J:J,"AJUSTE")</f>
        <v>0</v>
      </c>
      <c r="J36" s="93">
        <f t="shared" si="1"/>
        <v>1319.3566638926634</v>
      </c>
      <c r="K36" s="93">
        <f>SUMIFS(EXP_REFINO!J:J,EXP_REFINO!A:A,BENEF_REFINO!A36,EXP_REFINO!T:T,"AJUSTE")</f>
        <v>1315.0355</v>
      </c>
      <c r="L36" s="93">
        <f>SUMIFS(EXP_REFINO!P:P,EXP_REFINO!A:A,BENEF_REFINO!A36,EXP_REFINO!T:T,"AJUSTE")</f>
        <v>0</v>
      </c>
      <c r="M36" s="93">
        <f>SUMIFS(EXP_REFINO!K:K,EXP_REFINO!A:A,BENEF_REFINO!A36,EXP_REFINO!T:T,"AJUSTE")</f>
        <v>1315.0355</v>
      </c>
      <c r="N36" s="93">
        <f t="shared" si="2"/>
        <v>0</v>
      </c>
      <c r="O36" s="93">
        <f t="shared" si="3"/>
        <v>4.321163892663435</v>
      </c>
      <c r="P36" s="196">
        <f t="shared" si="4"/>
        <v>0.99672479473449271</v>
      </c>
    </row>
    <row r="37" spans="1:18" s="51" customFormat="1" ht="14.25" customHeight="1" x14ac:dyDescent="0.25">
      <c r="A37" s="50" t="s">
        <v>160</v>
      </c>
      <c r="B37" s="50" t="s">
        <v>16</v>
      </c>
      <c r="C37" s="54" t="s">
        <v>124</v>
      </c>
      <c r="D37" s="93">
        <v>648.50806034083291</v>
      </c>
      <c r="E37" s="93">
        <v>386.55570673845841</v>
      </c>
      <c r="F37" s="93">
        <f t="shared" si="0"/>
        <v>1035.0637670792912</v>
      </c>
      <c r="G37" s="93">
        <v>1031.1824011900505</v>
      </c>
      <c r="H37" s="93">
        <f>SUMIFS(TRANSF_REFINO!H:H,TRANSF_REFINO!A:A,BENEF_REFINO!A37,TRANSF_REFINO!J:J,"AJUSTE")</f>
        <v>0</v>
      </c>
      <c r="I37" s="93">
        <f>SUMIFS(TRANSF_REFINO!H:H,TRANSF_REFINO!C:C,BENEF_REFINO!A37,TRANSF_REFINO!J:J,"AJUSTE")</f>
        <v>0</v>
      </c>
      <c r="J37" s="93">
        <f t="shared" si="1"/>
        <v>1031.1824011900505</v>
      </c>
      <c r="K37" s="93">
        <f>SUMIFS(EXP_REFINO!J:J,EXP_REFINO!A:A,BENEF_REFINO!A37,EXP_REFINO!T:T,"AJUSTE")</f>
        <v>0</v>
      </c>
      <c r="L37" s="93">
        <f>SUMIFS(EXP_REFINO!P:P,EXP_REFINO!A:A,BENEF_REFINO!A37,EXP_REFINO!T:T,"AJUSTE")</f>
        <v>0</v>
      </c>
      <c r="M37" s="93">
        <f>SUMIFS(EXP_REFINO!K:K,EXP_REFINO!A:A,BENEF_REFINO!A37,EXP_REFINO!T:T,"AJUSTE")</f>
        <v>0</v>
      </c>
      <c r="N37" s="93">
        <f t="shared" si="2"/>
        <v>0</v>
      </c>
      <c r="O37" s="93">
        <f t="shared" si="3"/>
        <v>1031.1824011900505</v>
      </c>
      <c r="P37" s="196">
        <f t="shared" si="4"/>
        <v>0</v>
      </c>
    </row>
    <row r="38" spans="1:18" s="51" customFormat="1" ht="14.25" customHeight="1" x14ac:dyDescent="0.25">
      <c r="A38" s="50" t="s">
        <v>161</v>
      </c>
      <c r="B38" s="50" t="s">
        <v>41</v>
      </c>
      <c r="C38" s="54" t="s">
        <v>125</v>
      </c>
      <c r="D38" s="93">
        <v>1531.3082852131872</v>
      </c>
      <c r="E38" s="93">
        <v>912.76576595507515</v>
      </c>
      <c r="F38" s="93">
        <f t="shared" si="0"/>
        <v>2444.0740511682625</v>
      </c>
      <c r="G38" s="93">
        <v>2434.9090644740118</v>
      </c>
      <c r="H38" s="93">
        <f>SUMIFS(TRANSF_REFINO!H:H,TRANSF_REFINO!A:A,BENEF_REFINO!A38,TRANSF_REFINO!J:J,"AJUSTE")</f>
        <v>0</v>
      </c>
      <c r="I38" s="93">
        <f>SUMIFS(TRANSF_REFINO!H:H,TRANSF_REFINO!C:C,BENEF_REFINO!A38,TRANSF_REFINO!J:J,"AJUSTE")</f>
        <v>0</v>
      </c>
      <c r="J38" s="93">
        <f t="shared" si="1"/>
        <v>2434.9090644740118</v>
      </c>
      <c r="K38" s="93">
        <f>SUMIFS(EXP_REFINO!J:J,EXP_REFINO!A:A,BENEF_REFINO!A38,EXP_REFINO!T:T,"AJUSTE")</f>
        <v>1531.6052499999998</v>
      </c>
      <c r="L38" s="93">
        <f>SUMIFS(EXP_REFINO!P:P,EXP_REFINO!A:A,BENEF_REFINO!A38,EXP_REFINO!T:T,"AJUSTE")</f>
        <v>0</v>
      </c>
      <c r="M38" s="93">
        <f>SUMIFS(EXP_REFINO!K:K,EXP_REFINO!A:A,BENEF_REFINO!A38,EXP_REFINO!T:T,"AJUSTE")</f>
        <v>1531.6052499999998</v>
      </c>
      <c r="N38" s="93">
        <f t="shared" si="2"/>
        <v>0</v>
      </c>
      <c r="O38" s="93">
        <f t="shared" si="3"/>
        <v>903.30381447401192</v>
      </c>
      <c r="P38" s="196">
        <f t="shared" si="4"/>
        <v>0.62901948674245733</v>
      </c>
    </row>
    <row r="39" spans="1:18" s="51" customFormat="1" ht="14.25" customHeight="1" x14ac:dyDescent="0.25">
      <c r="A39" s="50" t="s">
        <v>162</v>
      </c>
      <c r="B39" s="50" t="s">
        <v>31</v>
      </c>
      <c r="C39" s="54" t="s">
        <v>99</v>
      </c>
      <c r="D39" s="93">
        <v>3980.2544019603129</v>
      </c>
      <c r="E39" s="93">
        <v>2372.5072168571046</v>
      </c>
      <c r="F39" s="93">
        <f t="shared" si="0"/>
        <v>6352.7616188174179</v>
      </c>
      <c r="G39" s="93">
        <v>5403.4176683125843</v>
      </c>
      <c r="H39" s="93">
        <f>SUMIFS(TRANSF_REFINO!H:H,TRANSF_REFINO!A:A,BENEF_REFINO!A39,TRANSF_REFINO!J:J,"AJUSTE")</f>
        <v>605.30600000000004</v>
      </c>
      <c r="I39" s="93">
        <f>SUMIFS(TRANSF_REFINO!H:H,TRANSF_REFINO!C:C,BENEF_REFINO!A39,TRANSF_REFINO!J:J,"AJUSTE")</f>
        <v>4050.5513098480706</v>
      </c>
      <c r="J39" s="93">
        <f t="shared" si="1"/>
        <v>8848.6629781606534</v>
      </c>
      <c r="K39" s="93">
        <f>SUMIFS(EXP_REFINO!J:J,EXP_REFINO!A:A,BENEF_REFINO!A39,EXP_REFINO!T:T,"AJUSTE")</f>
        <v>7474.0749999999998</v>
      </c>
      <c r="L39" s="93">
        <f>SUMIFS(EXP_REFINO!P:P,EXP_REFINO!A:A,BENEF_REFINO!A39,EXP_REFINO!T:T,"AJUSTE")</f>
        <v>2.5485925500000004</v>
      </c>
      <c r="M39" s="93">
        <f>SUMIFS(EXP_REFINO!K:K,EXP_REFINO!A:A,BENEF_REFINO!A39,EXP_REFINO!T:T,"AJUSTE")</f>
        <v>6839.4642474499997</v>
      </c>
      <c r="N39" s="93">
        <f t="shared" si="2"/>
        <v>634.61075255000014</v>
      </c>
      <c r="O39" s="93">
        <f t="shared" si="3"/>
        <v>1377.1365707106536</v>
      </c>
      <c r="P39" s="196">
        <f t="shared" si="4"/>
        <v>0.77293759117399452</v>
      </c>
    </row>
    <row r="40" spans="1:18" s="51" customFormat="1" ht="14.25" customHeight="1" x14ac:dyDescent="0.25">
      <c r="A40" s="50" t="s">
        <v>163</v>
      </c>
      <c r="B40" s="50" t="s">
        <v>29</v>
      </c>
      <c r="C40" s="54" t="s">
        <v>126</v>
      </c>
      <c r="D40" s="93">
        <v>2450.9032826815105</v>
      </c>
      <c r="E40" s="93">
        <v>1460.9080573133249</v>
      </c>
      <c r="F40" s="93">
        <f t="shared" si="0"/>
        <v>3911.8113399948352</v>
      </c>
      <c r="G40" s="93">
        <v>3897.1425132199934</v>
      </c>
      <c r="H40" s="93">
        <f>SUMIFS(TRANSF_REFINO!H:H,TRANSF_REFINO!A:A,BENEF_REFINO!A40,TRANSF_REFINO!J:J,"AJUSTE")</f>
        <v>0</v>
      </c>
      <c r="I40" s="93">
        <f>SUMIFS(TRANSF_REFINO!H:H,TRANSF_REFINO!C:C,BENEF_REFINO!A40,TRANSF_REFINO!J:J,"AJUSTE")</f>
        <v>0</v>
      </c>
      <c r="J40" s="93">
        <f t="shared" si="1"/>
        <v>3897.1425132199934</v>
      </c>
      <c r="K40" s="93">
        <f>SUMIFS(EXP_REFINO!J:J,EXP_REFINO!A:A,BENEF_REFINO!A40,EXP_REFINO!T:T,"AJUSTE")</f>
        <v>3687.9899999999993</v>
      </c>
      <c r="L40" s="93">
        <f>SUMIFS(EXP_REFINO!P:P,EXP_REFINO!A:A,BENEF_REFINO!A40,EXP_REFINO!T:T,"AJUSTE")</f>
        <v>424.5</v>
      </c>
      <c r="M40" s="93">
        <f>SUMIFS(EXP_REFINO!K:K,EXP_REFINO!A:A,BENEF_REFINO!A40,EXP_REFINO!T:T,"AJUSTE")</f>
        <v>3263.49</v>
      </c>
      <c r="N40" s="93">
        <f t="shared" si="2"/>
        <v>424.49999999999955</v>
      </c>
      <c r="O40" s="93">
        <f t="shared" si="3"/>
        <v>633.65251321999403</v>
      </c>
      <c r="P40" s="196">
        <f t="shared" si="4"/>
        <v>0.83740586568992537</v>
      </c>
    </row>
    <row r="41" spans="1:18" s="51" customFormat="1" ht="14.25" customHeight="1" x14ac:dyDescent="0.25">
      <c r="A41" s="50" t="s">
        <v>164</v>
      </c>
      <c r="B41" s="50" t="s">
        <v>24</v>
      </c>
      <c r="C41" s="54" t="s">
        <v>127</v>
      </c>
      <c r="D41" s="93">
        <v>616.26189719486069</v>
      </c>
      <c r="E41" s="93">
        <v>367.33476077528292</v>
      </c>
      <c r="F41" s="93">
        <f t="shared" si="0"/>
        <v>983.59665797014361</v>
      </c>
      <c r="G41" s="93">
        <v>979.90828761225794</v>
      </c>
      <c r="H41" s="93">
        <f>SUMIFS(TRANSF_REFINO!H:H,TRANSF_REFINO!A:A,BENEF_REFINO!A41,TRANSF_REFINO!J:J,"AJUSTE")</f>
        <v>0</v>
      </c>
      <c r="I41" s="93">
        <f>SUMIFS(TRANSF_REFINO!H:H,TRANSF_REFINO!C:C,BENEF_REFINO!A41,TRANSF_REFINO!J:J,"AJUSTE")</f>
        <v>0</v>
      </c>
      <c r="J41" s="93">
        <f t="shared" si="1"/>
        <v>979.90828761225794</v>
      </c>
      <c r="K41" s="93">
        <f>SUMIFS(EXP_REFINO!J:J,EXP_REFINO!A:A,BENEF_REFINO!A41,EXP_REFINO!T:T,"AJUSTE")</f>
        <v>0</v>
      </c>
      <c r="L41" s="93">
        <f>SUMIFS(EXP_REFINO!P:P,EXP_REFINO!A:A,BENEF_REFINO!A41,EXP_REFINO!T:T,"AJUSTE")</f>
        <v>0</v>
      </c>
      <c r="M41" s="93">
        <f>SUMIFS(EXP_REFINO!K:K,EXP_REFINO!A:A,BENEF_REFINO!A41,EXP_REFINO!T:T,"AJUSTE")</f>
        <v>0</v>
      </c>
      <c r="N41" s="93">
        <f t="shared" si="2"/>
        <v>0</v>
      </c>
      <c r="O41" s="93">
        <f t="shared" si="3"/>
        <v>979.90828761225794</v>
      </c>
      <c r="P41" s="196">
        <f t="shared" si="4"/>
        <v>0</v>
      </c>
    </row>
    <row r="42" spans="1:18" s="51" customFormat="1" ht="14.25" customHeight="1" x14ac:dyDescent="0.25">
      <c r="A42" s="50" t="s">
        <v>165</v>
      </c>
      <c r="B42" s="50" t="s">
        <v>12</v>
      </c>
      <c r="C42" s="54" t="s">
        <v>100</v>
      </c>
      <c r="D42" s="93">
        <v>855.85998062250951</v>
      </c>
      <c r="E42" s="93">
        <v>510.15180829798925</v>
      </c>
      <c r="F42" s="93">
        <f t="shared" si="0"/>
        <v>1366.0117889204987</v>
      </c>
      <c r="G42" s="93">
        <v>785.32285578337337</v>
      </c>
      <c r="H42" s="93">
        <f>SUMIFS(TRANSF_REFINO!H:H,TRANSF_REFINO!A:A,BENEF_REFINO!A42,TRANSF_REFINO!J:J,"AJUSTE")</f>
        <v>0</v>
      </c>
      <c r="I42" s="93">
        <f>SUMIFS(TRANSF_REFINO!H:H,TRANSF_REFINO!C:C,BENEF_REFINO!A42,TRANSF_REFINO!J:J,"AJUSTE")</f>
        <v>0</v>
      </c>
      <c r="J42" s="93">
        <f t="shared" si="1"/>
        <v>785.32285578337337</v>
      </c>
      <c r="K42" s="93">
        <f>SUMIFS(EXP_REFINO!J:J,EXP_REFINO!A:A,BENEF_REFINO!A42,EXP_REFINO!T:T,"AJUSTE")</f>
        <v>939.37500000000011</v>
      </c>
      <c r="L42" s="93">
        <f>SUMIFS(EXP_REFINO!P:P,EXP_REFINO!A:A,BENEF_REFINO!A42,EXP_REFINO!T:T,"AJUSTE")</f>
        <v>507.9889500000001</v>
      </c>
      <c r="M42" s="93">
        <f>SUMIFS(EXP_REFINO!K:K,EXP_REFINO!A:A,BENEF_REFINO!A42,EXP_REFINO!T:T,"AJUSTE")</f>
        <v>431.38605000000013</v>
      </c>
      <c r="N42" s="93">
        <f t="shared" si="2"/>
        <v>507.98894999999999</v>
      </c>
      <c r="O42" s="93">
        <f t="shared" si="3"/>
        <v>353.93680578337336</v>
      </c>
      <c r="P42" s="196">
        <f t="shared" si="4"/>
        <v>0.54931044833743559</v>
      </c>
    </row>
    <row r="43" spans="1:18" s="51" customFormat="1" ht="14.25" customHeight="1" x14ac:dyDescent="0.25">
      <c r="A43" s="50" t="s">
        <v>166</v>
      </c>
      <c r="B43" s="50" t="s">
        <v>13</v>
      </c>
      <c r="C43" s="54" t="s">
        <v>101</v>
      </c>
      <c r="D43" s="93">
        <v>2946.7801522703239</v>
      </c>
      <c r="E43" s="93">
        <v>1756.4850061617572</v>
      </c>
      <c r="F43" s="93">
        <f t="shared" si="0"/>
        <v>4703.2651584320811</v>
      </c>
      <c r="G43" s="93">
        <v>2703.9163612527841</v>
      </c>
      <c r="H43" s="93">
        <f>SUMIFS(TRANSF_REFINO!H:H,TRANSF_REFINO!A:A,BENEF_REFINO!A43,TRANSF_REFINO!J:J,"AJUSTE")</f>
        <v>0</v>
      </c>
      <c r="I43" s="93">
        <f>SUMIFS(TRANSF_REFINO!H:H,TRANSF_REFINO!C:C,BENEF_REFINO!A43,TRANSF_REFINO!J:J,"AJUSTE")</f>
        <v>0</v>
      </c>
      <c r="J43" s="93">
        <f t="shared" si="1"/>
        <v>2703.9163612527841</v>
      </c>
      <c r="K43" s="93">
        <f>SUMIFS(EXP_REFINO!J:J,EXP_REFINO!A:A,BENEF_REFINO!A43,EXP_REFINO!T:T,"AJUSTE")</f>
        <v>4669.5</v>
      </c>
      <c r="L43" s="93">
        <f>SUMIFS(EXP_REFINO!P:P,EXP_REFINO!A:A,BENEF_REFINO!A43,EXP_REFINO!T:T,"AJUSTE")</f>
        <v>498.32904000000002</v>
      </c>
      <c r="M43" s="93">
        <f>SUMIFS(EXP_REFINO!K:K,EXP_REFINO!A:A,BENEF_REFINO!A43,EXP_REFINO!T:T,"AJUSTE")</f>
        <v>4171.1709600000013</v>
      </c>
      <c r="N43" s="93">
        <f t="shared" si="2"/>
        <v>498.32903999999871</v>
      </c>
      <c r="O43" s="93">
        <f t="shared" si="3"/>
        <v>-1467.2545987472158</v>
      </c>
      <c r="P43" s="196">
        <f t="shared" si="4"/>
        <v>1.5426405268199219</v>
      </c>
    </row>
    <row r="44" spans="1:18" s="51" customFormat="1" ht="14.25" customHeight="1" x14ac:dyDescent="0.25">
      <c r="A44" s="50" t="s">
        <v>167</v>
      </c>
      <c r="B44" s="50" t="s">
        <v>26</v>
      </c>
      <c r="C44" s="54" t="s">
        <v>102</v>
      </c>
      <c r="D44" s="93">
        <v>4283.1689444332733</v>
      </c>
      <c r="E44" s="93">
        <v>2553.0652580099809</v>
      </c>
      <c r="F44" s="93">
        <f t="shared" si="0"/>
        <v>6836.2342024432546</v>
      </c>
      <c r="G44" s="93">
        <v>5704.5226949569105</v>
      </c>
      <c r="H44" s="93">
        <f>SUMIFS(TRANSF_REFINO!H:H,TRANSF_REFINO!A:A,BENEF_REFINO!A44,TRANSF_REFINO!J:J,"AJUSTE")</f>
        <v>6836.2342580099812</v>
      </c>
      <c r="I44" s="93">
        <f>SUMIFS(TRANSF_REFINO!H:H,TRANSF_REFINO!C:C,BENEF_REFINO!A44,TRANSF_REFINO!J:J,"AJUSTE")</f>
        <v>1131.7114011584054</v>
      </c>
      <c r="J44" s="93">
        <f t="shared" si="1"/>
        <v>-1.6189466532523511E-4</v>
      </c>
      <c r="K44" s="93">
        <f>SUMIFS(EXP_REFINO!J:J,EXP_REFINO!A:A,BENEF_REFINO!A44,EXP_REFINO!T:T,"AJUSTE")</f>
        <v>0</v>
      </c>
      <c r="L44" s="93">
        <f>SUMIFS(EXP_REFINO!P:P,EXP_REFINO!A:A,BENEF_REFINO!A44,EXP_REFINO!T:T,"AJUSTE")</f>
        <v>0</v>
      </c>
      <c r="M44" s="93">
        <f>SUMIFS(EXP_REFINO!K:K,EXP_REFINO!A:A,BENEF_REFINO!A44,EXP_REFINO!T:T,"AJUSTE")</f>
        <v>0</v>
      </c>
      <c r="N44" s="93">
        <f t="shared" si="2"/>
        <v>0</v>
      </c>
      <c r="O44" s="93">
        <f t="shared" si="3"/>
        <v>-1.6189466532523511E-4</v>
      </c>
      <c r="P44" s="196">
        <f t="shared" si="4"/>
        <v>0</v>
      </c>
    </row>
    <row r="45" spans="1:18" s="51" customFormat="1" ht="14.25" customHeight="1" x14ac:dyDescent="0.25">
      <c r="A45" s="50" t="s">
        <v>168</v>
      </c>
      <c r="B45" s="50" t="s">
        <v>42</v>
      </c>
      <c r="C45" s="54" t="s">
        <v>103</v>
      </c>
      <c r="D45" s="93">
        <v>648.93251767851098</v>
      </c>
      <c r="E45" s="93">
        <v>386.80871270119115</v>
      </c>
      <c r="F45" s="93">
        <f t="shared" si="0"/>
        <v>1035.7412303797021</v>
      </c>
      <c r="G45" s="93">
        <v>611.20028573439288</v>
      </c>
      <c r="H45" s="93">
        <f>SUMIFS(TRANSF_REFINO!H:H,TRANSF_REFINO!A:A,BENEF_REFINO!A45,TRANSF_REFINO!J:J,"AJUSTE")</f>
        <v>1035.7412303797021</v>
      </c>
      <c r="I45" s="93">
        <f>SUMIFS(TRANSF_REFINO!H:H,TRANSF_REFINO!C:C,BENEF_REFINO!A45,TRANSF_REFINO!J:J,"AJUSTE")</f>
        <v>424.541</v>
      </c>
      <c r="J45" s="93">
        <f t="shared" si="1"/>
        <v>5.5354690800868411E-5</v>
      </c>
      <c r="K45" s="93">
        <f>SUMIFS(EXP_REFINO!J:J,EXP_REFINO!A:A,BENEF_REFINO!A45,EXP_REFINO!T:T,"AJUSTE")</f>
        <v>0</v>
      </c>
      <c r="L45" s="93">
        <f>SUMIFS(EXP_REFINO!P:P,EXP_REFINO!A:A,BENEF_REFINO!A45,EXP_REFINO!T:T,"AJUSTE")</f>
        <v>0</v>
      </c>
      <c r="M45" s="93">
        <f>SUMIFS(EXP_REFINO!K:K,EXP_REFINO!A:A,BENEF_REFINO!A45,EXP_REFINO!T:T,"AJUSTE")</f>
        <v>0</v>
      </c>
      <c r="N45" s="93">
        <f t="shared" si="2"/>
        <v>0</v>
      </c>
      <c r="O45" s="93">
        <f t="shared" si="3"/>
        <v>5.5354690800868411E-5</v>
      </c>
      <c r="P45" s="196">
        <f t="shared" si="4"/>
        <v>0</v>
      </c>
    </row>
    <row r="46" spans="1:18" s="51" customFormat="1" ht="14.25" customHeight="1" x14ac:dyDescent="0.25">
      <c r="A46" s="50" t="s">
        <v>169</v>
      </c>
      <c r="B46" s="50" t="s">
        <v>14</v>
      </c>
      <c r="C46" s="54" t="s">
        <v>104</v>
      </c>
      <c r="D46" s="93">
        <v>2169.5172340521012</v>
      </c>
      <c r="E46" s="93">
        <v>1293.1824891266831</v>
      </c>
      <c r="F46" s="93">
        <f t="shared" si="0"/>
        <v>3462.6997231787846</v>
      </c>
      <c r="G46" s="93">
        <v>2043.3704849650564</v>
      </c>
      <c r="H46" s="93">
        <f>SUMIFS(TRANSF_REFINO!H:H,TRANSF_REFINO!A:A,BENEF_REFINO!A46,TRANSF_REFINO!J:J,"AJUSTE")</f>
        <v>6359.7800000000007</v>
      </c>
      <c r="I46" s="93">
        <f>SUMIFS(TRANSF_REFINO!H:H,TRANSF_REFINO!C:C,BENEF_REFINO!A46,TRANSF_REFINO!J:J,"AJUSTE")</f>
        <v>27416.091092800216</v>
      </c>
      <c r="J46" s="93">
        <f t="shared" si="1"/>
        <v>23099.681577765274</v>
      </c>
      <c r="K46" s="93">
        <f>SUMIFS(EXP_REFINO!J:J,EXP_REFINO!A:A,BENEF_REFINO!A46,EXP_REFINO!T:T,"AJUSTE")</f>
        <v>26250.932499999999</v>
      </c>
      <c r="L46" s="93">
        <f>SUMIFS(EXP_REFINO!P:P,EXP_REFINO!A:A,BENEF_REFINO!A46,EXP_REFINO!T:T,"AJUSTE")</f>
        <v>6051.8645459999998</v>
      </c>
      <c r="M46" s="93">
        <f>SUMIFS(EXP_REFINO!K:K,EXP_REFINO!A:A,BENEF_REFINO!A46,EXP_REFINO!T:T,"AJUSTE")</f>
        <v>19321.503335000001</v>
      </c>
      <c r="N46" s="93">
        <f t="shared" si="2"/>
        <v>6929.4291649999977</v>
      </c>
      <c r="O46" s="93">
        <f t="shared" si="3"/>
        <v>2900.6136237652745</v>
      </c>
      <c r="P46" s="196">
        <f t="shared" si="4"/>
        <v>0.8364402457217428</v>
      </c>
    </row>
    <row r="47" spans="1:18" s="51" customFormat="1" ht="14.25" customHeight="1" x14ac:dyDescent="0.25">
      <c r="A47" s="50" t="s">
        <v>170</v>
      </c>
      <c r="B47" s="50" t="s">
        <v>15</v>
      </c>
      <c r="C47" s="54" t="s">
        <v>105</v>
      </c>
      <c r="D47" s="93">
        <v>2574.329333889048</v>
      </c>
      <c r="E47" s="93">
        <v>1534.4785298675008</v>
      </c>
      <c r="F47" s="93">
        <f t="shared" si="0"/>
        <v>4108.8078637565486</v>
      </c>
      <c r="G47" s="93">
        <v>2424.6447536273895</v>
      </c>
      <c r="H47" s="93">
        <f>SUMIFS(TRANSF_REFINO!H:H,TRANSF_REFINO!A:A,BENEF_REFINO!A47,TRANSF_REFINO!J:J,"AJUSTE")</f>
        <v>4108.8078637565486</v>
      </c>
      <c r="I47" s="93">
        <f>SUMIFS(TRANSF_REFINO!H:H,TRANSF_REFINO!C:C,BENEF_REFINO!A47,TRANSF_REFINO!J:J,"AJUSTE")</f>
        <v>1684.163</v>
      </c>
      <c r="J47" s="93">
        <f t="shared" si="1"/>
        <v>-1.1012915911123855E-4</v>
      </c>
      <c r="K47" s="93">
        <f>SUMIFS(EXP_REFINO!J:J,EXP_REFINO!A:A,BENEF_REFINO!A47,EXP_REFINO!T:T,"AJUSTE")</f>
        <v>0</v>
      </c>
      <c r="L47" s="93">
        <f>SUMIFS(EXP_REFINO!P:P,EXP_REFINO!A:A,BENEF_REFINO!A47,EXP_REFINO!T:T,"AJUSTE")</f>
        <v>0</v>
      </c>
      <c r="M47" s="93">
        <f>SUMIFS(EXP_REFINO!K:K,EXP_REFINO!A:A,BENEF_REFINO!A47,EXP_REFINO!T:T,"AJUSTE")</f>
        <v>0</v>
      </c>
      <c r="N47" s="93">
        <f t="shared" si="2"/>
        <v>0</v>
      </c>
      <c r="O47" s="93">
        <f t="shared" si="3"/>
        <v>-1.1012915911123855E-4</v>
      </c>
      <c r="P47" s="196">
        <f t="shared" si="4"/>
        <v>0</v>
      </c>
    </row>
    <row r="48" spans="1:18" s="51" customFormat="1" ht="14.25" customHeight="1" x14ac:dyDescent="0.25">
      <c r="A48" s="50" t="s">
        <v>171</v>
      </c>
      <c r="B48" s="50" t="s">
        <v>19</v>
      </c>
      <c r="C48" s="54" t="s">
        <v>106</v>
      </c>
      <c r="D48" s="93">
        <v>2837.3050702682308</v>
      </c>
      <c r="E48" s="93">
        <v>1691.2302772207956</v>
      </c>
      <c r="F48" s="93">
        <f t="shared" si="0"/>
        <v>4528.5353474890262</v>
      </c>
      <c r="G48" s="93">
        <v>4511.553879114801</v>
      </c>
      <c r="H48" s="93">
        <f>SUMIFS(TRANSF_REFINO!H:H,TRANSF_REFINO!A:A,BENEF_REFINO!A48,TRANSF_REFINO!J:J,"AJUSTE")</f>
        <v>4528.5353474890262</v>
      </c>
      <c r="I48" s="93">
        <f>SUMIFS(TRANSF_REFINO!H:H,TRANSF_REFINO!C:C,BENEF_REFINO!A48,TRANSF_REFINO!J:J,"AJUSTE")</f>
        <v>16.981000000000002</v>
      </c>
      <c r="J48" s="93">
        <f t="shared" si="1"/>
        <v>-4.6837422518564154E-4</v>
      </c>
      <c r="K48" s="93">
        <f>SUMIFS(EXP_REFINO!J:J,EXP_REFINO!A:A,BENEF_REFINO!A48,EXP_REFINO!T:T,"AJUSTE")</f>
        <v>0</v>
      </c>
      <c r="L48" s="93">
        <f>SUMIFS(EXP_REFINO!P:P,EXP_REFINO!A:A,BENEF_REFINO!A48,EXP_REFINO!T:T,"AJUSTE")</f>
        <v>0</v>
      </c>
      <c r="M48" s="93">
        <f>SUMIFS(EXP_REFINO!K:K,EXP_REFINO!A:A,BENEF_REFINO!A48,EXP_REFINO!T:T,"AJUSTE")</f>
        <v>0</v>
      </c>
      <c r="N48" s="93">
        <f t="shared" si="2"/>
        <v>0</v>
      </c>
      <c r="O48" s="93">
        <f t="shared" si="3"/>
        <v>-4.6837422518564154E-4</v>
      </c>
      <c r="P48" s="196">
        <f t="shared" si="4"/>
        <v>0</v>
      </c>
    </row>
    <row r="49" spans="1:16" s="51" customFormat="1" x14ac:dyDescent="0.25">
      <c r="A49" s="50" t="s">
        <v>172</v>
      </c>
      <c r="B49" s="50" t="s">
        <v>20</v>
      </c>
      <c r="C49" s="54" t="s">
        <v>107</v>
      </c>
      <c r="D49" s="93">
        <v>2656.4489027775303</v>
      </c>
      <c r="E49" s="93">
        <v>1583.4274788937648</v>
      </c>
      <c r="F49" s="93">
        <f t="shared" si="0"/>
        <v>4239.8763816712953</v>
      </c>
      <c r="G49" s="93">
        <v>4223.9773500504198</v>
      </c>
      <c r="H49" s="93">
        <f>SUMIFS(TRANSF_REFINO!H:H,TRANSF_REFINO!A:A,BENEF_REFINO!A49,TRANSF_REFINO!J:J,"AJUSTE")</f>
        <v>4239.8763816712953</v>
      </c>
      <c r="I49" s="93">
        <f>SUMIFS(TRANSF_REFINO!H:H,TRANSF_REFINO!C:C,BENEF_REFINO!A49,TRANSF_REFINO!J:J,"AJUSTE")</f>
        <v>15.898999999999999</v>
      </c>
      <c r="J49" s="93">
        <f t="shared" si="1"/>
        <v>-3.1620875576621188E-5</v>
      </c>
      <c r="K49" s="93">
        <f>SUMIFS(EXP_REFINO!J:J,EXP_REFINO!A:A,BENEF_REFINO!A49,EXP_REFINO!T:T,"AJUSTE")</f>
        <v>0</v>
      </c>
      <c r="L49" s="93">
        <f>SUMIFS(EXP_REFINO!P:P,EXP_REFINO!A:A,BENEF_REFINO!A49,EXP_REFINO!T:T,"AJUSTE")</f>
        <v>0</v>
      </c>
      <c r="M49" s="93">
        <f>SUMIFS(EXP_REFINO!K:K,EXP_REFINO!A:A,BENEF_REFINO!A49,EXP_REFINO!T:T,"AJUSTE")</f>
        <v>0</v>
      </c>
      <c r="N49" s="93">
        <f t="shared" si="2"/>
        <v>0</v>
      </c>
      <c r="O49" s="93">
        <f t="shared" si="3"/>
        <v>-3.1620875576621188E-5</v>
      </c>
      <c r="P49" s="196">
        <f t="shared" si="4"/>
        <v>0</v>
      </c>
    </row>
    <row r="50" spans="1:16" s="51" customFormat="1" ht="14.25" customHeight="1" x14ac:dyDescent="0.25">
      <c r="A50" s="50" t="s">
        <v>173</v>
      </c>
      <c r="B50" s="50" t="s">
        <v>28</v>
      </c>
      <c r="C50" s="54" t="s">
        <v>108</v>
      </c>
      <c r="D50" s="93">
        <v>2218.0226984215951</v>
      </c>
      <c r="E50" s="93">
        <v>1322.0951044150304</v>
      </c>
      <c r="F50" s="93">
        <f t="shared" si="0"/>
        <v>3540.1178028366257</v>
      </c>
      <c r="G50" s="93">
        <v>3526.8427825713566</v>
      </c>
      <c r="H50" s="93">
        <f>SUMIFS(TRANSF_REFINO!H:H,TRANSF_REFINO!A:A,BENEF_REFINO!A50,TRANSF_REFINO!J:J,"AJUSTE")</f>
        <v>3540.1178028366257</v>
      </c>
      <c r="I50" s="93">
        <f>SUMIFS(TRANSF_REFINO!H:H,TRANSF_REFINO!C:C,BENEF_REFINO!A50,TRANSF_REFINO!J:J,"AJUSTE")</f>
        <v>1615.65</v>
      </c>
      <c r="J50" s="93">
        <f t="shared" si="1"/>
        <v>1602.3749797347309</v>
      </c>
      <c r="K50" s="93">
        <f>SUMIFS(EXP_REFINO!J:J,EXP_REFINO!A:A,BENEF_REFINO!A50,EXP_REFINO!T:T,"AJUSTE")</f>
        <v>1602.3749999999998</v>
      </c>
      <c r="L50" s="93">
        <f>SUMIFS(EXP_REFINO!P:P,EXP_REFINO!A:A,BENEF_REFINO!A50,EXP_REFINO!T:T,"AJUSTE")</f>
        <v>0</v>
      </c>
      <c r="M50" s="93">
        <f>SUMIFS(EXP_REFINO!K:K,EXP_REFINO!A:A,BENEF_REFINO!A50,EXP_REFINO!T:T,"AJUSTE")</f>
        <v>1602.375000000003</v>
      </c>
      <c r="N50" s="93">
        <f t="shared" si="2"/>
        <v>-3.1832314562052488E-12</v>
      </c>
      <c r="O50" s="93">
        <f t="shared" si="3"/>
        <v>-2.0265268858565832E-5</v>
      </c>
      <c r="P50" s="196">
        <f t="shared" si="4"/>
        <v>1.0000000126470223</v>
      </c>
    </row>
    <row r="51" spans="1:16" s="51" customFormat="1" ht="14.25" customHeight="1" x14ac:dyDescent="0.25">
      <c r="A51" s="50" t="s">
        <v>174</v>
      </c>
      <c r="B51" s="44" t="s">
        <v>22</v>
      </c>
      <c r="C51" s="54" t="s">
        <v>109</v>
      </c>
      <c r="D51" s="93">
        <v>2055.995173396479</v>
      </c>
      <c r="E51" s="93">
        <v>1225.515480694934</v>
      </c>
      <c r="F51" s="93">
        <f t="shared" si="0"/>
        <v>3281.510654091413</v>
      </c>
      <c r="G51" s="93">
        <v>2508.9824191736843</v>
      </c>
      <c r="H51" s="93">
        <f>SUMIFS(TRANSF_REFINO!H:H,TRANSF_REFINO!A:A,BENEF_REFINO!A51,TRANSF_REFINO!J:J,"AJUSTE")</f>
        <v>0</v>
      </c>
      <c r="I51" s="93">
        <f>SUMIFS(TRANSF_REFINO!H:H,TRANSF_REFINO!C:C,BENEF_REFINO!A51,TRANSF_REFINO!J:J,"AJUSTE")</f>
        <v>0</v>
      </c>
      <c r="J51" s="93">
        <f t="shared" si="1"/>
        <v>2508.9824191736843</v>
      </c>
      <c r="K51" s="93">
        <f>SUMIFS(EXP_REFINO!J:J,EXP_REFINO!A:A,BENEF_REFINO!A51,EXP_REFINO!T:T,"AJUSTE")</f>
        <v>2446.2925</v>
      </c>
      <c r="L51" s="93">
        <f>SUMIFS(EXP_REFINO!P:P,EXP_REFINO!A:A,BENEF_REFINO!A51,EXP_REFINO!T:T,"AJUSTE")</f>
        <v>420.12135999999992</v>
      </c>
      <c r="M51" s="93">
        <f>SUMIFS(EXP_REFINO!K:K,EXP_REFINO!A:A,BENEF_REFINO!A51,EXP_REFINO!T:T,"AJUSTE")</f>
        <v>1989.6047822624998</v>
      </c>
      <c r="N51" s="93">
        <f t="shared" si="2"/>
        <v>456.68771773750018</v>
      </c>
      <c r="O51" s="93">
        <f t="shared" si="3"/>
        <v>482.81127917368423</v>
      </c>
      <c r="P51" s="196">
        <f t="shared" si="4"/>
        <v>0.79299271571530672</v>
      </c>
    </row>
    <row r="52" spans="1:16" s="51" customFormat="1" ht="14.25" customHeight="1" x14ac:dyDescent="0.25">
      <c r="A52" s="50" t="s">
        <v>175</v>
      </c>
      <c r="B52" s="50" t="s">
        <v>17</v>
      </c>
      <c r="C52" s="54" t="s">
        <v>128</v>
      </c>
      <c r="D52" s="93">
        <v>3332.4253849771858</v>
      </c>
      <c r="E52" s="93">
        <v>1986.3562669768817</v>
      </c>
      <c r="F52" s="93">
        <f t="shared" si="0"/>
        <v>5318.7816519540675</v>
      </c>
      <c r="G52" s="93">
        <v>5298.8368540268202</v>
      </c>
      <c r="H52" s="93">
        <f>SUMIFS(TRANSF_REFINO!H:H,TRANSF_REFINO!A:A,BENEF_REFINO!A52,TRANSF_REFINO!J:J,"AJUSTE")</f>
        <v>5318.7816519540675</v>
      </c>
      <c r="I52" s="93">
        <f>SUMIFS(TRANSF_REFINO!H:H,TRANSF_REFINO!C:C,BENEF_REFINO!A52,TRANSF_REFINO!J:J,"AJUSTE")</f>
        <v>19.945</v>
      </c>
      <c r="J52" s="93">
        <f t="shared" si="1"/>
        <v>2.020727527636268E-4</v>
      </c>
      <c r="K52" s="93">
        <f>SUMIFS(EXP_REFINO!J:J,EXP_REFINO!A:A,BENEF_REFINO!A52,EXP_REFINO!T:T,"AJUSTE")</f>
        <v>0</v>
      </c>
      <c r="L52" s="93">
        <f>SUMIFS(EXP_REFINO!P:P,EXP_REFINO!A:A,BENEF_REFINO!A52,EXP_REFINO!T:T,"AJUSTE")</f>
        <v>0</v>
      </c>
      <c r="M52" s="93">
        <f>SUMIFS(EXP_REFINO!K:K,EXP_REFINO!A:A,BENEF_REFINO!A52,EXP_REFINO!T:T,"AJUSTE")</f>
        <v>0</v>
      </c>
      <c r="N52" s="93">
        <f t="shared" si="2"/>
        <v>0</v>
      </c>
      <c r="O52" s="93">
        <f t="shared" si="3"/>
        <v>2.020727527636268E-4</v>
      </c>
      <c r="P52" s="196">
        <f t="shared" si="4"/>
        <v>0</v>
      </c>
    </row>
    <row r="53" spans="1:16" s="51" customFormat="1" ht="14.25" customHeight="1" x14ac:dyDescent="0.25">
      <c r="A53" s="50" t="s">
        <v>176</v>
      </c>
      <c r="B53" s="50" t="s">
        <v>44</v>
      </c>
      <c r="C53" s="54" t="s">
        <v>129</v>
      </c>
      <c r="D53" s="93">
        <v>1092.6075424699197</v>
      </c>
      <c r="E53" s="93">
        <v>651.26974758841982</v>
      </c>
      <c r="F53" s="93">
        <f t="shared" si="0"/>
        <v>1743.8772900583394</v>
      </c>
      <c r="G53" s="93">
        <v>1255.9919722697675</v>
      </c>
      <c r="H53" s="93">
        <f>SUMIFS(TRANSF_REFINO!H:H,TRANSF_REFINO!A:A,BENEF_REFINO!A53,TRANSF_REFINO!J:J,"AJUSTE")</f>
        <v>0</v>
      </c>
      <c r="I53" s="93">
        <f>SUMIFS(TRANSF_REFINO!H:H,TRANSF_REFINO!C:C,BENEF_REFINO!A53,TRANSF_REFINO!J:J,"AJUSTE")</f>
        <v>0</v>
      </c>
      <c r="J53" s="93">
        <f t="shared" si="1"/>
        <v>1255.9919722697675</v>
      </c>
      <c r="K53" s="93">
        <f>SUMIFS(EXP_REFINO!J:J,EXP_REFINO!A:A,BENEF_REFINO!A53,EXP_REFINO!T:T,"AJUSTE")</f>
        <v>1063</v>
      </c>
      <c r="L53" s="93">
        <f>SUMIFS(EXP_REFINO!P:P,EXP_REFINO!A:A,BENEF_REFINO!A53,EXP_REFINO!T:T,"AJUSTE")</f>
        <v>0</v>
      </c>
      <c r="M53" s="93">
        <f>SUMIFS(EXP_REFINO!K:K,EXP_REFINO!A:A,BENEF_REFINO!A53,EXP_REFINO!T:T,"AJUSTE")</f>
        <v>1063</v>
      </c>
      <c r="N53" s="93">
        <f t="shared" si="2"/>
        <v>0</v>
      </c>
      <c r="O53" s="93">
        <f t="shared" si="3"/>
        <v>192.99197226976753</v>
      </c>
      <c r="P53" s="196">
        <f t="shared" si="4"/>
        <v>0.84634298902324845</v>
      </c>
    </row>
    <row r="54" spans="1:16" s="51" customFormat="1" ht="14.25" customHeight="1" x14ac:dyDescent="0.25">
      <c r="A54" s="50" t="s">
        <v>177</v>
      </c>
      <c r="B54" s="50" t="s">
        <v>9</v>
      </c>
      <c r="C54" s="54" t="s">
        <v>110</v>
      </c>
      <c r="D54" s="93">
        <v>4687.0298267591807</v>
      </c>
      <c r="E54" s="93">
        <v>2793.7943072518051</v>
      </c>
      <c r="F54" s="93">
        <f t="shared" si="0"/>
        <v>7480.8241340109853</v>
      </c>
      <c r="G54" s="93">
        <v>7452.7719341942629</v>
      </c>
      <c r="H54" s="93">
        <f>SUMIFS(TRANSF_REFINO!H:H,TRANSF_REFINO!A:A,BENEF_REFINO!A54,TRANSF_REFINO!J:J,"AJUSTE")</f>
        <v>0</v>
      </c>
      <c r="I54" s="93">
        <f>SUMIFS(TRANSF_REFINO!H:H,TRANSF_REFINO!C:C,BENEF_REFINO!A54,TRANSF_REFINO!J:J,"AJUSTE")</f>
        <v>0</v>
      </c>
      <c r="J54" s="93">
        <f t="shared" si="1"/>
        <v>7452.7719341942629</v>
      </c>
      <c r="K54" s="93">
        <f>SUMIFS(EXP_REFINO!J:J,EXP_REFINO!A:A,BENEF_REFINO!A54,EXP_REFINO!T:T,"AJUSTE")</f>
        <v>4774.1908524999999</v>
      </c>
      <c r="L54" s="93">
        <f>SUMIFS(EXP_REFINO!P:P,EXP_REFINO!A:A,BENEF_REFINO!A54,EXP_REFINO!T:T,"AJUSTE")</f>
        <v>0</v>
      </c>
      <c r="M54" s="93">
        <f>SUMIFS(EXP_REFINO!K:K,EXP_REFINO!A:A,BENEF_REFINO!A54,EXP_REFINO!T:T,"AJUSTE")</f>
        <v>4774.1865794999994</v>
      </c>
      <c r="N54" s="93">
        <f t="shared" si="2"/>
        <v>4.273000000466709E-3</v>
      </c>
      <c r="O54" s="93">
        <f t="shared" si="3"/>
        <v>2678.581081694263</v>
      </c>
      <c r="P54" s="196">
        <f t="shared" si="4"/>
        <v>0.64059206717374861</v>
      </c>
    </row>
    <row r="55" spans="1:16" s="51" customFormat="1" ht="14.25" customHeight="1" x14ac:dyDescent="0.25">
      <c r="A55" s="50" t="s">
        <v>178</v>
      </c>
      <c r="B55" s="50" t="s">
        <v>21</v>
      </c>
      <c r="C55" s="54" t="s">
        <v>111</v>
      </c>
      <c r="D55" s="93">
        <v>3891.6595275817058</v>
      </c>
      <c r="E55" s="93">
        <v>2319.6985374078031</v>
      </c>
      <c r="F55" s="93">
        <f t="shared" si="0"/>
        <v>6211.3580649895084</v>
      </c>
      <c r="G55" s="93">
        <v>3570.9219301434164</v>
      </c>
      <c r="H55" s="93">
        <f>SUMIFS(TRANSF_REFINO!H:H,TRANSF_REFINO!A:A,BENEF_REFINO!A55,TRANSF_REFINO!J:J,"AJUSTE")</f>
        <v>0</v>
      </c>
      <c r="I55" s="93">
        <f>SUMIFS(TRANSF_REFINO!H:H,TRANSF_REFINO!C:C,BENEF_REFINO!A55,TRANSF_REFINO!J:J,"AJUSTE")</f>
        <v>0</v>
      </c>
      <c r="J55" s="93">
        <f t="shared" si="1"/>
        <v>3570.9219301434164</v>
      </c>
      <c r="K55" s="93">
        <f>SUMIFS(EXP_REFINO!J:J,EXP_REFINO!A:A,BENEF_REFINO!A55,EXP_REFINO!T:T,"AJUSTE")</f>
        <v>6155.25</v>
      </c>
      <c r="L55" s="93">
        <f>SUMIFS(EXP_REFINO!P:P,EXP_REFINO!A:A,BENEF_REFINO!A55,EXP_REFINO!T:T,"AJUSTE")</f>
        <v>14.7280275</v>
      </c>
      <c r="M55" s="93">
        <f>SUMIFS(EXP_REFINO!K:K,EXP_REFINO!A:A,BENEF_REFINO!A55,EXP_REFINO!T:T,"AJUSTE")</f>
        <v>6140.5219724999997</v>
      </c>
      <c r="N55" s="93">
        <f t="shared" si="2"/>
        <v>14.72802750000028</v>
      </c>
      <c r="O55" s="93">
        <f t="shared" si="3"/>
        <v>-2569.6000423565838</v>
      </c>
      <c r="P55" s="196">
        <f t="shared" si="4"/>
        <v>1.7195900925936463</v>
      </c>
    </row>
    <row r="56" spans="1:16" s="51" customFormat="1" ht="14.25" customHeight="1" x14ac:dyDescent="0.25">
      <c r="A56" s="50" t="s">
        <v>179</v>
      </c>
      <c r="B56" s="50" t="s">
        <v>32</v>
      </c>
      <c r="C56" s="54" t="s">
        <v>112</v>
      </c>
      <c r="D56" s="93">
        <v>5446.1221262825729</v>
      </c>
      <c r="E56" s="93">
        <v>3246.2658774089582</v>
      </c>
      <c r="F56" s="93">
        <f t="shared" si="0"/>
        <v>8692.3880036915307</v>
      </c>
      <c r="G56" s="93">
        <v>7214.6364690295186</v>
      </c>
      <c r="H56" s="93">
        <f>SUMIFS(TRANSF_REFINO!H:H,TRANSF_REFINO!A:A,BENEF_REFINO!A56,TRANSF_REFINO!J:J,"AJUSTE")</f>
        <v>5992.2349999999997</v>
      </c>
      <c r="I56" s="93">
        <f>SUMIFS(TRANSF_REFINO!H:H,TRANSF_REFINO!C:C,BENEF_REFINO!A56,TRANSF_REFINO!J:J,"AJUSTE")</f>
        <v>8804.2347964557666</v>
      </c>
      <c r="J56" s="93">
        <f t="shared" si="1"/>
        <v>10026.636265485286</v>
      </c>
      <c r="K56" s="93">
        <f>SUMIFS(EXP_REFINO!J:J,EXP_REFINO!A:A,BENEF_REFINO!A56,EXP_REFINO!T:T,"AJUSTE")</f>
        <v>17098.836469999998</v>
      </c>
      <c r="L56" s="93">
        <f>SUMIFS(EXP_REFINO!P:P,EXP_REFINO!A:A,BENEF_REFINO!A56,EXP_REFINO!T:T,"AJUSTE")</f>
        <v>7098.2862349999987</v>
      </c>
      <c r="M56" s="93">
        <f>SUMIFS(EXP_REFINO!K:K,EXP_REFINO!A:A,BENEF_REFINO!A56,EXP_REFINO!T:T,"AJUSTE")</f>
        <v>9840.5050200000023</v>
      </c>
      <c r="N56" s="93">
        <f t="shared" si="2"/>
        <v>7258.331449999996</v>
      </c>
      <c r="O56" s="93">
        <f t="shared" si="3"/>
        <v>26.086030485285846</v>
      </c>
      <c r="P56" s="196">
        <f t="shared" si="4"/>
        <v>0.98143632215661369</v>
      </c>
    </row>
    <row r="57" spans="1:16" s="51" customFormat="1" ht="14.25" customHeight="1" x14ac:dyDescent="0.25">
      <c r="A57" s="50" t="s">
        <v>180</v>
      </c>
      <c r="B57" s="50" t="s">
        <v>27</v>
      </c>
      <c r="C57" s="54" t="s">
        <v>130</v>
      </c>
      <c r="D57" s="93">
        <v>3260.9934795054091</v>
      </c>
      <c r="E57" s="93">
        <v>1943.777905362062</v>
      </c>
      <c r="F57" s="93">
        <f t="shared" si="0"/>
        <v>5204.7713848674712</v>
      </c>
      <c r="G57" s="93">
        <v>4319.9329609169499</v>
      </c>
      <c r="H57" s="93">
        <f>SUMIFS(TRANSF_REFINO!H:H,TRANSF_REFINO!A:A,BENEF_REFINO!A57,TRANSF_REFINO!J:J,"AJUSTE")</f>
        <v>5204.7713848674712</v>
      </c>
      <c r="I57" s="93">
        <f>SUMIFS(TRANSF_REFINO!H:H,TRANSF_REFINO!C:C,BENEF_REFINO!A57,TRANSF_REFINO!J:J,"AJUSTE")</f>
        <v>884.83799999999997</v>
      </c>
      <c r="J57" s="93">
        <f t="shared" si="1"/>
        <v>-4.2395052128085808E-4</v>
      </c>
      <c r="K57" s="93">
        <f>SUMIFS(EXP_REFINO!J:J,EXP_REFINO!A:A,BENEF_REFINO!A57,EXP_REFINO!T:T,"AJUSTE")</f>
        <v>0</v>
      </c>
      <c r="L57" s="93">
        <f>SUMIFS(EXP_REFINO!P:P,EXP_REFINO!A:A,BENEF_REFINO!A57,EXP_REFINO!T:T,"AJUSTE")</f>
        <v>0</v>
      </c>
      <c r="M57" s="93">
        <f>SUMIFS(EXP_REFINO!K:K,EXP_REFINO!A:A,BENEF_REFINO!A57,EXP_REFINO!T:T,"AJUSTE")</f>
        <v>0</v>
      </c>
      <c r="N57" s="93">
        <f t="shared" si="2"/>
        <v>0</v>
      </c>
      <c r="O57" s="93">
        <f>J57-K57+L57</f>
        <v>-4.2395052128085808E-4</v>
      </c>
      <c r="P57" s="196">
        <f>IFERROR(M57/J57,0)</f>
        <v>0</v>
      </c>
    </row>
    <row r="58" spans="1:16" s="51" customFormat="1" ht="14.25" customHeight="1" x14ac:dyDescent="0.25">
      <c r="A58" s="50" t="s">
        <v>181</v>
      </c>
      <c r="B58" s="50" t="s">
        <v>18</v>
      </c>
      <c r="C58" s="54" t="s">
        <v>131</v>
      </c>
      <c r="D58" s="93">
        <v>1384.7897441322755</v>
      </c>
      <c r="E58" s="93">
        <v>825.43057050961988</v>
      </c>
      <c r="F58" s="93">
        <f t="shared" si="0"/>
        <v>2210.2203146418951</v>
      </c>
      <c r="G58" s="93">
        <v>2201.9322516164025</v>
      </c>
      <c r="H58" s="93">
        <f>SUMIFS(TRANSF_REFINO!H:H,TRANSF_REFINO!A:A,BENEF_REFINO!A58,TRANSF_REFINO!J:J,"AJUSTE")</f>
        <v>2210.2203146418951</v>
      </c>
      <c r="I58" s="93">
        <f>SUMIFS(TRANSF_REFINO!H:H,TRANSF_REFINO!C:C,BENEF_REFINO!A58,TRANSF_REFINO!J:J,"AJUSTE")</f>
        <v>8.2880000000000003</v>
      </c>
      <c r="J58" s="93">
        <f t="shared" si="1"/>
        <v>-6.3025492647028614E-5</v>
      </c>
      <c r="K58" s="93">
        <f>SUMIFS(EXP_REFINO!J:J,EXP_REFINO!A:A,BENEF_REFINO!A58,EXP_REFINO!T:T,"AJUSTE")</f>
        <v>0</v>
      </c>
      <c r="L58" s="93">
        <f>SUMIFS(EXP_REFINO!P:P,EXP_REFINO!A:A,BENEF_REFINO!A58,EXP_REFINO!T:T,"AJUSTE")</f>
        <v>0</v>
      </c>
      <c r="M58" s="93">
        <f>SUMIFS(EXP_REFINO!K:K,EXP_REFINO!A:A,BENEF_REFINO!A58,EXP_REFINO!T:T,"AJUSTE")</f>
        <v>0</v>
      </c>
      <c r="N58" s="93">
        <f t="shared" si="2"/>
        <v>0</v>
      </c>
      <c r="O58" s="93">
        <f>J58-K58+L58</f>
        <v>-6.3025492647028614E-5</v>
      </c>
      <c r="P58" s="196">
        <f>IFERROR(M58/J58,0)</f>
        <v>0</v>
      </c>
    </row>
    <row r="59" spans="1:16" s="51" customFormat="1" ht="14.25" customHeight="1" x14ac:dyDescent="0.25">
      <c r="A59" s="50" t="s">
        <v>213</v>
      </c>
      <c r="B59" s="50" t="s">
        <v>237</v>
      </c>
      <c r="C59" s="54" t="s">
        <v>209</v>
      </c>
      <c r="D59" s="93">
        <v>221.72316743357612</v>
      </c>
      <c r="E59" s="93">
        <v>132.16235992892712</v>
      </c>
      <c r="F59" s="93">
        <f t="shared" si="0"/>
        <v>353.88552736250324</v>
      </c>
      <c r="G59" s="93">
        <v>271.43619474331058</v>
      </c>
      <c r="H59" s="93">
        <f>SUMIFS(TRANSF_REFINO!H:H,TRANSF_REFINO!A:A,BENEF_REFINO!A59,TRANSF_REFINO!J:J,"AJUSTE")</f>
        <v>0</v>
      </c>
      <c r="I59" s="93">
        <f>SUMIFS(TRANSF_REFINO!H:H,TRANSF_REFINO!C:C,BENEF_REFINO!A59,TRANSF_REFINO!J:J,"AJUSTE")</f>
        <v>0</v>
      </c>
      <c r="J59" s="93">
        <f t="shared" si="1"/>
        <v>271.43619474331058</v>
      </c>
      <c r="K59" s="93">
        <f>SUMIFS(EXP_REFINO!J:J,EXP_REFINO!A:A,BENEF_REFINO!A59,EXP_REFINO!T:T,"AJUSTE")</f>
        <v>0</v>
      </c>
      <c r="L59" s="93">
        <f>SUMIFS(EXP_REFINO!P:P,EXP_REFINO!A:A,BENEF_REFINO!A59,EXP_REFINO!T:T,"AJUSTE")</f>
        <v>0</v>
      </c>
      <c r="M59" s="93">
        <f>SUMIFS(EXP_REFINO!K:K,EXP_REFINO!A:A,BENEF_REFINO!A59,EXP_REFINO!T:T,"AJUSTE")</f>
        <v>0</v>
      </c>
      <c r="N59" s="93">
        <f t="shared" si="2"/>
        <v>0</v>
      </c>
      <c r="O59" s="93">
        <f>J59-K59+L59</f>
        <v>271.43619474331058</v>
      </c>
      <c r="P59" s="196">
        <f>IFERROR(M59/J59,0)</f>
        <v>0</v>
      </c>
    </row>
    <row r="60" spans="1:16" s="104" customFormat="1" ht="15" customHeight="1" x14ac:dyDescent="0.25">
      <c r="B60" s="186" t="s">
        <v>55</v>
      </c>
      <c r="C60" s="194"/>
      <c r="D60" s="124">
        <f t="shared" ref="D60:O60" si="5">SUM(D13:D59)</f>
        <v>114714.900999972</v>
      </c>
      <c r="E60" s="124">
        <f t="shared" si="5"/>
        <v>68378.023869388708</v>
      </c>
      <c r="F60" s="124">
        <f t="shared" si="5"/>
        <v>183092.92486936066</v>
      </c>
      <c r="G60" s="124">
        <f t="shared" si="5"/>
        <v>146749.49389067988</v>
      </c>
      <c r="H60" s="124">
        <f t="shared" si="5"/>
        <v>100263.04804188921</v>
      </c>
      <c r="I60" s="124">
        <f t="shared" si="5"/>
        <v>100263.04804188924</v>
      </c>
      <c r="J60" s="124">
        <f t="shared" si="5"/>
        <v>146749.49389067985</v>
      </c>
      <c r="K60" s="124">
        <f t="shared" si="5"/>
        <v>170841.83060025002</v>
      </c>
      <c r="L60" s="124">
        <f t="shared" si="5"/>
        <v>29681.679511900002</v>
      </c>
      <c r="M60" s="124">
        <f t="shared" si="5"/>
        <v>137078.35321286254</v>
      </c>
      <c r="N60" s="124">
        <f t="shared" si="5"/>
        <v>33763.477387387487</v>
      </c>
      <c r="O60" s="124">
        <f t="shared" si="5"/>
        <v>2903.0828023298955</v>
      </c>
      <c r="P60" s="197">
        <f>M60/J60</f>
        <v>0.93409762159028797</v>
      </c>
    </row>
    <row r="62" spans="1:16" ht="117" customHeight="1" x14ac:dyDescent="0.25">
      <c r="A62" s="4" t="s">
        <v>220</v>
      </c>
      <c r="B62" s="287" t="s">
        <v>1040</v>
      </c>
      <c r="C62" s="287"/>
      <c r="D62" s="287"/>
      <c r="E62" s="287"/>
      <c r="F62" s="287"/>
      <c r="G62" s="287"/>
      <c r="H62" s="287"/>
      <c r="I62" s="287"/>
      <c r="J62" s="287"/>
      <c r="K62" s="287"/>
      <c r="L62" s="287"/>
      <c r="M62" s="287"/>
      <c r="N62" s="287"/>
      <c r="O62" s="287"/>
    </row>
    <row r="63" spans="1:16" ht="63" customHeight="1" x14ac:dyDescent="0.25">
      <c r="B63" s="286" t="s">
        <v>56</v>
      </c>
      <c r="C63" s="286"/>
      <c r="D63" s="286"/>
      <c r="E63" s="286"/>
      <c r="F63" s="286"/>
      <c r="G63" s="286"/>
      <c r="H63" s="286"/>
      <c r="I63" s="37"/>
      <c r="J63" s="26"/>
    </row>
    <row r="64" spans="1:16" ht="30" customHeight="1" x14ac:dyDescent="0.25">
      <c r="B64" s="286" t="s">
        <v>135</v>
      </c>
      <c r="C64" s="286"/>
      <c r="D64" s="286"/>
      <c r="E64" s="286"/>
      <c r="F64" s="286"/>
      <c r="G64" s="286"/>
      <c r="H64" s="286"/>
      <c r="I64" s="37"/>
      <c r="J64" s="39"/>
    </row>
    <row r="65" spans="2:10" ht="30" customHeight="1" x14ac:dyDescent="0.25">
      <c r="B65" s="286" t="s">
        <v>67</v>
      </c>
      <c r="C65" s="286"/>
      <c r="D65" s="286"/>
      <c r="E65" s="286"/>
      <c r="F65" s="286"/>
      <c r="G65" s="286"/>
      <c r="H65" s="286"/>
      <c r="I65" s="37"/>
      <c r="J65" s="39"/>
    </row>
    <row r="66" spans="2:10" ht="30" customHeight="1" x14ac:dyDescent="0.25">
      <c r="B66" s="288" t="s">
        <v>229</v>
      </c>
      <c r="C66" s="288"/>
      <c r="D66" s="288"/>
      <c r="E66" s="288"/>
      <c r="F66" s="288" t="s">
        <v>76</v>
      </c>
      <c r="G66" s="288"/>
      <c r="H66" s="288"/>
      <c r="I66" s="37"/>
      <c r="J66" s="39"/>
    </row>
    <row r="67" spans="2:10" ht="35.1" customHeight="1" x14ac:dyDescent="0.25">
      <c r="B67" s="288" t="s">
        <v>1124</v>
      </c>
      <c r="C67" s="286"/>
      <c r="D67" s="286"/>
      <c r="E67" s="286"/>
      <c r="F67" s="286"/>
      <c r="G67" s="286"/>
      <c r="H67" s="286"/>
      <c r="I67" s="37"/>
      <c r="J67" s="39"/>
    </row>
    <row r="68" spans="2:10" ht="40.5" customHeight="1" x14ac:dyDescent="0.25">
      <c r="B68" s="288" t="s">
        <v>252</v>
      </c>
      <c r="C68" s="286"/>
      <c r="D68" s="286"/>
      <c r="E68" s="286"/>
      <c r="F68" s="286"/>
      <c r="G68" s="286"/>
      <c r="H68" s="286"/>
      <c r="I68" s="37"/>
      <c r="J68" s="39"/>
    </row>
    <row r="69" spans="2:10" ht="57" customHeight="1" x14ac:dyDescent="0.25">
      <c r="B69" s="286" t="s">
        <v>73</v>
      </c>
      <c r="C69" s="286"/>
      <c r="D69" s="286"/>
      <c r="E69" s="286"/>
      <c r="F69" s="286"/>
      <c r="G69" s="286"/>
      <c r="H69" s="286"/>
      <c r="I69" s="37"/>
      <c r="J69" s="39"/>
    </row>
    <row r="70" spans="2:10" ht="35.1" customHeight="1" x14ac:dyDescent="0.25">
      <c r="B70" s="286" t="s">
        <v>251</v>
      </c>
      <c r="C70" s="286"/>
      <c r="D70" s="286"/>
      <c r="E70" s="286"/>
      <c r="F70" s="286"/>
      <c r="G70" s="286"/>
      <c r="H70" s="286"/>
      <c r="I70" s="37"/>
      <c r="J70" s="39"/>
    </row>
    <row r="71" spans="2:10" ht="30" customHeight="1" x14ac:dyDescent="0.25">
      <c r="B71" s="285" t="s">
        <v>1188</v>
      </c>
      <c r="C71" s="285"/>
      <c r="D71" s="285"/>
      <c r="E71" s="285"/>
      <c r="F71" s="285"/>
      <c r="G71" s="285"/>
      <c r="H71" s="285"/>
      <c r="I71" s="37"/>
      <c r="J71" s="39"/>
    </row>
  </sheetData>
  <autoFilter ref="A12:Q60"/>
  <sortState ref="B13:T61">
    <sortCondition ref="C13:C61"/>
  </sortState>
  <mergeCells count="10">
    <mergeCell ref="B71:H71"/>
    <mergeCell ref="B70:H70"/>
    <mergeCell ref="B62:O62"/>
    <mergeCell ref="B67:H67"/>
    <mergeCell ref="B68:H68"/>
    <mergeCell ref="B69:H69"/>
    <mergeCell ref="B63:H63"/>
    <mergeCell ref="B64:H64"/>
    <mergeCell ref="B65:H65"/>
    <mergeCell ref="B66:H66"/>
  </mergeCells>
  <conditionalFormatting sqref="O61 O63:O70 O1:O59 O72:O1048576">
    <cfRule type="cellIs" dxfId="57" priority="10" operator="lessThan">
      <formula>-1</formula>
    </cfRule>
  </conditionalFormatting>
  <conditionalFormatting sqref="P12">
    <cfRule type="cellIs" dxfId="56" priority="7" operator="lessThan">
      <formula>-1</formula>
    </cfRule>
  </conditionalFormatting>
  <conditionalFormatting sqref="P13:P59">
    <cfRule type="cellIs" dxfId="55" priority="6" operator="lessThan">
      <formula>-1</formula>
    </cfRule>
  </conditionalFormatting>
  <conditionalFormatting sqref="J1:J70 J72:J1048576">
    <cfRule type="cellIs" dxfId="54" priority="5" operator="lessThan">
      <formula>-1</formula>
    </cfRule>
  </conditionalFormatting>
  <conditionalFormatting sqref="N1:N70 N72:N1048576">
    <cfRule type="cellIs" dxfId="53" priority="4" operator="lessThan">
      <formula>-1</formula>
    </cfRule>
  </conditionalFormatting>
  <conditionalFormatting sqref="O71">
    <cfRule type="cellIs" dxfId="52" priority="3" operator="lessThan">
      <formula>-1</formula>
    </cfRule>
  </conditionalFormatting>
  <conditionalFormatting sqref="J71">
    <cfRule type="cellIs" dxfId="51" priority="2" operator="lessThan">
      <formula>-1</formula>
    </cfRule>
  </conditionalFormatting>
  <conditionalFormatting sqref="N71">
    <cfRule type="cellIs" dxfId="50" priority="1" operator="lessThan">
      <formula>-1</formula>
    </cfRule>
  </conditionalFormatting>
  <pageMargins left="0.7" right="0.7" top="0.75" bottom="0.75" header="0.3" footer="0.3"/>
  <pageSetup orientation="portrait" r:id="rId1"/>
  <ignoredErrors>
    <ignoredError sqref="F60:F61"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T238"/>
  <sheetViews>
    <sheetView zoomScale="80" zoomScaleNormal="80" workbookViewId="0">
      <pane ySplit="13" topLeftCell="A14" activePane="bottomLeft" state="frozen"/>
      <selection pane="bottomLeft"/>
    </sheetView>
  </sheetViews>
  <sheetFormatPr baseColWidth="10" defaultRowHeight="14.25" x14ac:dyDescent="0.25"/>
  <cols>
    <col min="1" max="1" width="13" style="51" customWidth="1"/>
    <col min="2" max="2" width="57.7109375" style="51" customWidth="1"/>
    <col min="3" max="3" width="13.7109375" style="76" customWidth="1"/>
    <col min="4" max="4" width="10.7109375" style="51" customWidth="1"/>
    <col min="5" max="5" width="15.7109375" style="51" customWidth="1"/>
    <col min="6" max="6" width="13.7109375" style="51" customWidth="1"/>
    <col min="7" max="9" width="15.7109375" style="51" customWidth="1"/>
    <col min="10" max="10" width="15.7109375" style="112" customWidth="1"/>
    <col min="11" max="11" width="15.28515625" style="112" customWidth="1"/>
    <col min="12" max="12" width="14" style="112" customWidth="1"/>
    <col min="13" max="13" width="13.42578125" style="48" customWidth="1"/>
    <col min="14" max="14" width="15.7109375" style="52" customWidth="1"/>
    <col min="15" max="15" width="13.7109375" style="48" customWidth="1"/>
    <col min="16" max="16" width="15.7109375" style="112" customWidth="1"/>
    <col min="17" max="17" width="11.5703125" style="51" bestFit="1" customWidth="1"/>
    <col min="18" max="18" width="17.140625" style="51" customWidth="1"/>
    <col min="19" max="19" width="14.5703125" style="51" bestFit="1" customWidth="1"/>
    <col min="20" max="20" width="16.140625" style="51" customWidth="1"/>
    <col min="21" max="16384" width="11.42578125" style="51"/>
  </cols>
  <sheetData>
    <row r="1" spans="1:20" ht="14.25" customHeight="1" x14ac:dyDescent="0.25">
      <c r="A1" s="101"/>
      <c r="B1" s="101" t="s">
        <v>81</v>
      </c>
      <c r="C1" s="105"/>
      <c r="D1" s="101"/>
      <c r="E1" s="112"/>
      <c r="F1" s="112"/>
      <c r="G1" s="112"/>
      <c r="H1" s="112"/>
      <c r="I1" s="112"/>
      <c r="M1" s="112"/>
    </row>
    <row r="2" spans="1:20" ht="14.25" customHeight="1" x14ac:dyDescent="0.25">
      <c r="A2" s="101"/>
      <c r="B2" s="101" t="s">
        <v>65</v>
      </c>
      <c r="C2" s="105"/>
      <c r="D2" s="101"/>
      <c r="E2" s="112"/>
      <c r="F2" s="112"/>
      <c r="G2" s="112"/>
      <c r="H2" s="112"/>
      <c r="I2" s="112"/>
      <c r="M2" s="112"/>
    </row>
    <row r="3" spans="1:20" x14ac:dyDescent="0.25">
      <c r="A3" s="101"/>
      <c r="B3" s="101" t="s">
        <v>51</v>
      </c>
      <c r="C3" s="105"/>
      <c r="D3" s="101"/>
      <c r="E3" s="112"/>
      <c r="F3" s="112"/>
      <c r="G3" s="112"/>
      <c r="H3" s="112"/>
      <c r="I3" s="112"/>
      <c r="M3" s="112"/>
    </row>
    <row r="4" spans="1:20" x14ac:dyDescent="0.25">
      <c r="A4" s="101"/>
      <c r="B4" s="101" t="s">
        <v>57</v>
      </c>
      <c r="C4" s="105"/>
      <c r="D4" s="101"/>
      <c r="E4" s="101"/>
    </row>
    <row r="5" spans="1:20" x14ac:dyDescent="0.25">
      <c r="A5" s="101"/>
      <c r="B5" s="101" t="s">
        <v>0</v>
      </c>
      <c r="C5" s="105"/>
      <c r="D5" s="101"/>
      <c r="E5" s="101"/>
    </row>
    <row r="6" spans="1:20" x14ac:dyDescent="0.25">
      <c r="A6" s="101"/>
      <c r="B6" s="101" t="str">
        <f>RESUMEN!A6</f>
        <v>INFORMACIÓN ACTUALIZADA AL: 31/08/2024</v>
      </c>
      <c r="C6" s="105"/>
      <c r="D6" s="101"/>
      <c r="E6" s="101"/>
      <c r="H6" s="83"/>
      <c r="I6" s="83"/>
      <c r="J6" s="182"/>
    </row>
    <row r="7" spans="1:20" x14ac:dyDescent="0.25">
      <c r="A7" s="140"/>
      <c r="B7" s="140" t="str">
        <f>RESUMEN!A7</f>
        <v>FECHA DE PUBLICACIÓN:</v>
      </c>
      <c r="C7" s="161"/>
      <c r="D7" s="140"/>
      <c r="E7" s="140"/>
      <c r="H7" s="83"/>
      <c r="I7" s="83"/>
      <c r="J7" s="182"/>
    </row>
    <row r="8" spans="1:20" x14ac:dyDescent="0.25">
      <c r="A8" s="101"/>
      <c r="B8" s="101" t="s">
        <v>61</v>
      </c>
      <c r="C8" s="105"/>
      <c r="D8" s="101"/>
      <c r="E8" s="101"/>
      <c r="H8" s="83"/>
      <c r="I8" s="83"/>
      <c r="J8" s="182"/>
    </row>
    <row r="9" spans="1:20" x14ac:dyDescent="0.25">
      <c r="A9" s="101"/>
      <c r="B9" s="101" t="str">
        <f>RESUMEN!A9</f>
        <v>PERIODO REPORTADO: 01-OCTUBRE DE 2023 AL 31-AGOSTO DE 2024</v>
      </c>
      <c r="C9" s="105"/>
      <c r="D9" s="101"/>
      <c r="E9" s="101"/>
      <c r="H9" s="83"/>
      <c r="I9" s="83"/>
      <c r="J9" s="182"/>
    </row>
    <row r="10" spans="1:20" x14ac:dyDescent="0.25">
      <c r="A10" s="40"/>
      <c r="B10" s="133" t="s">
        <v>245</v>
      </c>
      <c r="C10" s="131"/>
      <c r="D10" s="40"/>
      <c r="E10" s="40"/>
      <c r="G10" s="113"/>
      <c r="H10" s="83"/>
      <c r="I10" s="83"/>
      <c r="J10" s="182"/>
    </row>
    <row r="11" spans="1:20" s="85" customFormat="1" x14ac:dyDescent="0.25">
      <c r="C11" s="225"/>
      <c r="G11" s="226">
        <f>SUBTOTAL(9,J:J)</f>
        <v>170841.83060025008</v>
      </c>
      <c r="H11" s="226">
        <f>SUBTOTAL(9,K:K)</f>
        <v>137078.35321286245</v>
      </c>
      <c r="I11" s="226"/>
      <c r="J11" s="139"/>
      <c r="K11" s="162"/>
      <c r="L11" s="162"/>
      <c r="M11" s="141"/>
      <c r="N11" s="241"/>
      <c r="O11" s="162">
        <f>SUBTOTAL(9,P:P)</f>
        <v>29681.679511899998</v>
      </c>
      <c r="P11" s="162"/>
    </row>
    <row r="12" spans="1:20" ht="15" x14ac:dyDescent="0.25">
      <c r="A12" s="80"/>
      <c r="B12" s="29" t="s">
        <v>60</v>
      </c>
      <c r="C12" s="96"/>
      <c r="D12" s="27" t="s">
        <v>241</v>
      </c>
      <c r="E12" s="21"/>
      <c r="F12" s="22"/>
      <c r="G12" s="16"/>
      <c r="H12" s="16"/>
      <c r="I12" s="16"/>
      <c r="J12" s="183"/>
      <c r="K12" s="190" t="s">
        <v>1</v>
      </c>
      <c r="L12" s="191"/>
      <c r="M12" s="33" t="s">
        <v>133</v>
      </c>
      <c r="N12" s="242"/>
      <c r="O12" s="24"/>
      <c r="P12" s="122"/>
      <c r="T12" s="260" t="str">
        <f t="shared" ref="T12" si="0">IF(G12&gt;=DATE(2024,5,25),"AJUSTE","NO")</f>
        <v>NO</v>
      </c>
    </row>
    <row r="13" spans="1:20" ht="47.25" x14ac:dyDescent="0.25">
      <c r="A13" s="80" t="s">
        <v>137</v>
      </c>
      <c r="B13" s="134" t="s">
        <v>2</v>
      </c>
      <c r="C13" s="68" t="s">
        <v>85</v>
      </c>
      <c r="D13" s="135" t="s">
        <v>3</v>
      </c>
      <c r="E13" s="135" t="s">
        <v>59</v>
      </c>
      <c r="F13" s="136" t="s">
        <v>48</v>
      </c>
      <c r="G13" s="136" t="s">
        <v>49</v>
      </c>
      <c r="H13" s="136" t="s">
        <v>50</v>
      </c>
      <c r="I13" s="136" t="s">
        <v>256</v>
      </c>
      <c r="J13" s="184" t="s">
        <v>257</v>
      </c>
      <c r="K13" s="192" t="s">
        <v>258</v>
      </c>
      <c r="L13" s="192" t="s">
        <v>4</v>
      </c>
      <c r="M13" s="137" t="s">
        <v>58</v>
      </c>
      <c r="N13" s="243" t="s">
        <v>59</v>
      </c>
      <c r="O13" s="137" t="s">
        <v>48</v>
      </c>
      <c r="P13" s="138" t="s">
        <v>231</v>
      </c>
      <c r="Q13" s="51" t="s">
        <v>220</v>
      </c>
      <c r="R13" s="263" t="s">
        <v>1091</v>
      </c>
      <c r="S13" s="51" t="s">
        <v>1090</v>
      </c>
      <c r="T13" s="263" t="s">
        <v>1126</v>
      </c>
    </row>
    <row r="14" spans="1:20" x14ac:dyDescent="0.25">
      <c r="A14" s="44" t="s">
        <v>143</v>
      </c>
      <c r="B14" s="50" t="s">
        <v>233</v>
      </c>
      <c r="C14" s="54" t="s">
        <v>89</v>
      </c>
      <c r="D14" s="46" t="s">
        <v>296</v>
      </c>
      <c r="E14" s="47">
        <v>45237</v>
      </c>
      <c r="F14" s="46" t="s">
        <v>297</v>
      </c>
      <c r="G14" s="47">
        <v>45237</v>
      </c>
      <c r="H14" s="47">
        <v>45327</v>
      </c>
      <c r="I14" s="199">
        <f t="shared" ref="I14:I77" ca="1" si="1">IF(H14&lt;TODAY(),0,H14-TODAY())</f>
        <v>0</v>
      </c>
      <c r="J14" s="93">
        <v>3183.75</v>
      </c>
      <c r="K14" s="93">
        <v>3183.74893875</v>
      </c>
      <c r="L14" s="93">
        <v>1.0612500000206637E-3</v>
      </c>
      <c r="M14" s="46" t="s">
        <v>878</v>
      </c>
      <c r="N14" s="47">
        <v>45414</v>
      </c>
      <c r="O14" s="46" t="s">
        <v>297</v>
      </c>
      <c r="P14" s="93">
        <v>1.0612500000000001E-3</v>
      </c>
      <c r="Q14" s="113">
        <f>IF(P14="","",P14+K14)</f>
        <v>3183.75</v>
      </c>
      <c r="R14" s="113" t="b">
        <f>IF(P14="","",J14&gt;=Q14)</f>
        <v>1</v>
      </c>
      <c r="S14" s="51" t="b">
        <f t="shared" ref="S14:S45" si="2">E14=G14</f>
        <v>1</v>
      </c>
      <c r="T14" s="260" t="s">
        <v>1183</v>
      </c>
    </row>
    <row r="15" spans="1:20" x14ac:dyDescent="0.25">
      <c r="A15" s="44" t="s">
        <v>150</v>
      </c>
      <c r="B15" s="50" t="s">
        <v>46</v>
      </c>
      <c r="C15" s="54" t="s">
        <v>93</v>
      </c>
      <c r="D15" s="46" t="s">
        <v>298</v>
      </c>
      <c r="E15" s="47">
        <v>45237</v>
      </c>
      <c r="F15" s="46" t="s">
        <v>299</v>
      </c>
      <c r="G15" s="47">
        <v>45237</v>
      </c>
      <c r="H15" s="47">
        <v>45327</v>
      </c>
      <c r="I15" s="199">
        <f t="shared" ca="1" si="1"/>
        <v>0</v>
      </c>
      <c r="J15" s="93">
        <v>1016.6775</v>
      </c>
      <c r="K15" s="93">
        <v>1016.6775000000005</v>
      </c>
      <c r="L15" s="93">
        <v>-4.5474735088646412E-13</v>
      </c>
      <c r="M15" s="46"/>
      <c r="N15" s="47"/>
      <c r="O15" s="46"/>
      <c r="P15" s="93"/>
      <c r="Q15" s="113" t="str">
        <f t="shared" ref="Q15:Q24" si="3">IF(P15="","",P15+K15)</f>
        <v/>
      </c>
      <c r="R15" s="113" t="str">
        <f t="shared" ref="R15:R78" si="4">IF(P15="","",J15&gt;=Q15)</f>
        <v/>
      </c>
      <c r="S15" s="51" t="b">
        <f t="shared" si="2"/>
        <v>1</v>
      </c>
      <c r="T15" s="260" t="s">
        <v>1183</v>
      </c>
    </row>
    <row r="16" spans="1:20" x14ac:dyDescent="0.25">
      <c r="A16" s="44" t="s">
        <v>151</v>
      </c>
      <c r="B16" s="50" t="s">
        <v>10</v>
      </c>
      <c r="C16" s="54" t="s">
        <v>94</v>
      </c>
      <c r="D16" s="46" t="s">
        <v>300</v>
      </c>
      <c r="E16" s="47">
        <v>45237</v>
      </c>
      <c r="F16" s="46" t="s">
        <v>301</v>
      </c>
      <c r="G16" s="47">
        <v>45237</v>
      </c>
      <c r="H16" s="47">
        <v>45327</v>
      </c>
      <c r="I16" s="199">
        <f t="shared" ca="1" si="1"/>
        <v>0</v>
      </c>
      <c r="J16" s="93">
        <v>1061.25</v>
      </c>
      <c r="K16" s="93">
        <v>1061.25</v>
      </c>
      <c r="L16" s="93">
        <v>0</v>
      </c>
      <c r="M16" s="46"/>
      <c r="N16" s="47"/>
      <c r="O16" s="46"/>
      <c r="P16" s="93"/>
      <c r="Q16" s="113" t="str">
        <f t="shared" si="3"/>
        <v/>
      </c>
      <c r="R16" s="113" t="str">
        <f t="shared" si="4"/>
        <v/>
      </c>
      <c r="S16" s="51" t="b">
        <f t="shared" si="2"/>
        <v>1</v>
      </c>
      <c r="T16" s="260" t="s">
        <v>1183</v>
      </c>
    </row>
    <row r="17" spans="1:20" x14ac:dyDescent="0.25">
      <c r="A17" s="44" t="s">
        <v>157</v>
      </c>
      <c r="B17" s="50" t="s">
        <v>11</v>
      </c>
      <c r="C17" s="54" t="s">
        <v>97</v>
      </c>
      <c r="D17" s="46" t="s">
        <v>302</v>
      </c>
      <c r="E17" s="47">
        <v>45237</v>
      </c>
      <c r="F17" s="46" t="s">
        <v>303</v>
      </c>
      <c r="G17" s="47">
        <v>45237</v>
      </c>
      <c r="H17" s="47">
        <v>45327</v>
      </c>
      <c r="I17" s="199">
        <f t="shared" ca="1" si="1"/>
        <v>0</v>
      </c>
      <c r="J17" s="93">
        <v>1061.25</v>
      </c>
      <c r="K17" s="93">
        <v>1061.2500000000002</v>
      </c>
      <c r="L17" s="93">
        <v>-2.2737367544323206E-13</v>
      </c>
      <c r="M17" s="46"/>
      <c r="N17" s="47"/>
      <c r="O17" s="46"/>
      <c r="P17" s="93"/>
      <c r="Q17" s="113" t="str">
        <f t="shared" si="3"/>
        <v/>
      </c>
      <c r="R17" s="113" t="str">
        <f t="shared" si="4"/>
        <v/>
      </c>
      <c r="S17" s="51" t="b">
        <f t="shared" si="2"/>
        <v>1</v>
      </c>
      <c r="T17" s="260" t="s">
        <v>1183</v>
      </c>
    </row>
    <row r="18" spans="1:20" x14ac:dyDescent="0.25">
      <c r="A18" s="44" t="s">
        <v>165</v>
      </c>
      <c r="B18" s="50" t="s">
        <v>12</v>
      </c>
      <c r="C18" s="54" t="s">
        <v>100</v>
      </c>
      <c r="D18" s="46" t="s">
        <v>304</v>
      </c>
      <c r="E18" s="47">
        <v>45237</v>
      </c>
      <c r="F18" s="46" t="s">
        <v>305</v>
      </c>
      <c r="G18" s="47">
        <v>45237</v>
      </c>
      <c r="H18" s="47">
        <v>45327</v>
      </c>
      <c r="I18" s="199">
        <f t="shared" ca="1" si="1"/>
        <v>0</v>
      </c>
      <c r="J18" s="93">
        <v>104.37500000000001</v>
      </c>
      <c r="K18" s="93">
        <v>55.283262500000014</v>
      </c>
      <c r="L18" s="93">
        <v>49.091737500000001</v>
      </c>
      <c r="M18" s="46" t="s">
        <v>879</v>
      </c>
      <c r="N18" s="47">
        <v>45414</v>
      </c>
      <c r="O18" s="46" t="s">
        <v>305</v>
      </c>
      <c r="P18" s="93">
        <v>49.091737500000008</v>
      </c>
      <c r="Q18" s="113">
        <f t="shared" si="3"/>
        <v>104.37500000000003</v>
      </c>
      <c r="R18" s="113" t="b">
        <f t="shared" si="4"/>
        <v>1</v>
      </c>
      <c r="S18" s="51" t="b">
        <f t="shared" si="2"/>
        <v>1</v>
      </c>
      <c r="T18" s="260" t="s">
        <v>1183</v>
      </c>
    </row>
    <row r="19" spans="1:20" x14ac:dyDescent="0.25">
      <c r="A19" s="44" t="s">
        <v>165</v>
      </c>
      <c r="B19" s="50" t="s">
        <v>12</v>
      </c>
      <c r="C19" s="54" t="s">
        <v>100</v>
      </c>
      <c r="D19" s="46" t="s">
        <v>306</v>
      </c>
      <c r="E19" s="47">
        <v>45237</v>
      </c>
      <c r="F19" s="46" t="s">
        <v>307</v>
      </c>
      <c r="G19" s="47">
        <v>45237</v>
      </c>
      <c r="H19" s="47">
        <v>45327</v>
      </c>
      <c r="I19" s="199">
        <f t="shared" ca="1" si="1"/>
        <v>0</v>
      </c>
      <c r="J19" s="93">
        <v>104.37500000000001</v>
      </c>
      <c r="K19" s="93">
        <v>93.947937500000023</v>
      </c>
      <c r="L19" s="93">
        <v>10.427062499999991</v>
      </c>
      <c r="M19" s="46" t="s">
        <v>879</v>
      </c>
      <c r="N19" s="47">
        <v>45414</v>
      </c>
      <c r="O19" s="46" t="s">
        <v>307</v>
      </c>
      <c r="P19" s="93">
        <v>10.427062500000002</v>
      </c>
      <c r="Q19" s="113">
        <f t="shared" si="3"/>
        <v>104.37500000000003</v>
      </c>
      <c r="R19" s="113" t="b">
        <f t="shared" si="4"/>
        <v>1</v>
      </c>
      <c r="S19" s="51" t="b">
        <f t="shared" si="2"/>
        <v>1</v>
      </c>
      <c r="T19" s="260" t="s">
        <v>1183</v>
      </c>
    </row>
    <row r="20" spans="1:20" x14ac:dyDescent="0.25">
      <c r="A20" s="44" t="s">
        <v>166</v>
      </c>
      <c r="B20" s="50" t="s">
        <v>13</v>
      </c>
      <c r="C20" s="54" t="s">
        <v>101</v>
      </c>
      <c r="D20" s="46" t="s">
        <v>308</v>
      </c>
      <c r="E20" s="47">
        <v>45237</v>
      </c>
      <c r="F20" s="46" t="s">
        <v>309</v>
      </c>
      <c r="G20" s="47">
        <v>45237</v>
      </c>
      <c r="H20" s="47">
        <v>45327</v>
      </c>
      <c r="I20" s="199">
        <f t="shared" ca="1" si="1"/>
        <v>0</v>
      </c>
      <c r="J20" s="93">
        <v>636.75</v>
      </c>
      <c r="K20" s="93">
        <v>611.8414012500001</v>
      </c>
      <c r="L20" s="93">
        <v>24.908598749999896</v>
      </c>
      <c r="M20" s="46" t="s">
        <v>880</v>
      </c>
      <c r="N20" s="47">
        <v>45414</v>
      </c>
      <c r="O20" s="46" t="s">
        <v>309</v>
      </c>
      <c r="P20" s="93">
        <v>24.908598749999999</v>
      </c>
      <c r="Q20" s="113">
        <f t="shared" si="3"/>
        <v>636.75000000000011</v>
      </c>
      <c r="R20" s="113" t="b">
        <f t="shared" si="4"/>
        <v>1</v>
      </c>
      <c r="S20" s="51" t="b">
        <f t="shared" si="2"/>
        <v>1</v>
      </c>
      <c r="T20" s="260" t="s">
        <v>1183</v>
      </c>
    </row>
    <row r="21" spans="1:20" x14ac:dyDescent="0.25">
      <c r="A21" s="44" t="s">
        <v>146</v>
      </c>
      <c r="B21" s="50" t="s">
        <v>47</v>
      </c>
      <c r="C21" s="54" t="s">
        <v>91</v>
      </c>
      <c r="D21" s="47" t="s">
        <v>310</v>
      </c>
      <c r="E21" s="47">
        <v>45238</v>
      </c>
      <c r="F21" s="46" t="s">
        <v>311</v>
      </c>
      <c r="G21" s="47">
        <v>45238</v>
      </c>
      <c r="H21" s="47">
        <v>45328</v>
      </c>
      <c r="I21" s="199">
        <f t="shared" ca="1" si="1"/>
        <v>0</v>
      </c>
      <c r="J21" s="93">
        <v>2083.0874999999996</v>
      </c>
      <c r="K21" s="93">
        <v>2083.0875000000051</v>
      </c>
      <c r="L21" s="93">
        <v>-5.4569682106375694E-12</v>
      </c>
      <c r="M21" s="46"/>
      <c r="N21" s="47"/>
      <c r="O21" s="46"/>
      <c r="P21" s="93"/>
      <c r="Q21" s="113" t="str">
        <f t="shared" si="3"/>
        <v/>
      </c>
      <c r="R21" s="113" t="str">
        <f t="shared" si="4"/>
        <v/>
      </c>
      <c r="S21" s="51" t="b">
        <f t="shared" si="2"/>
        <v>1</v>
      </c>
      <c r="T21" s="260" t="s">
        <v>1183</v>
      </c>
    </row>
    <row r="22" spans="1:20" x14ac:dyDescent="0.25">
      <c r="A22" s="44" t="s">
        <v>152</v>
      </c>
      <c r="B22" s="50" t="s">
        <v>30</v>
      </c>
      <c r="C22" s="54" t="s">
        <v>95</v>
      </c>
      <c r="D22" s="46" t="s">
        <v>312</v>
      </c>
      <c r="E22" s="47">
        <v>45243</v>
      </c>
      <c r="F22" s="46" t="s">
        <v>313</v>
      </c>
      <c r="G22" s="47">
        <v>45243</v>
      </c>
      <c r="H22" s="47">
        <v>45333</v>
      </c>
      <c r="I22" s="199">
        <f t="shared" ca="1" si="1"/>
        <v>0</v>
      </c>
      <c r="J22" s="93">
        <v>1068.25</v>
      </c>
      <c r="K22" s="93">
        <v>1068.25</v>
      </c>
      <c r="L22" s="93">
        <v>0</v>
      </c>
      <c r="M22" s="46"/>
      <c r="N22" s="47"/>
      <c r="O22" s="46"/>
      <c r="P22" s="93"/>
      <c r="Q22" s="113" t="str">
        <f t="shared" si="3"/>
        <v/>
      </c>
      <c r="R22" s="113" t="str">
        <f t="shared" si="4"/>
        <v/>
      </c>
      <c r="S22" s="51" t="b">
        <f t="shared" si="2"/>
        <v>1</v>
      </c>
      <c r="T22" s="260" t="s">
        <v>1183</v>
      </c>
    </row>
    <row r="23" spans="1:20" x14ac:dyDescent="0.25">
      <c r="A23" s="44" t="s">
        <v>206</v>
      </c>
      <c r="B23" s="50" t="s">
        <v>314</v>
      </c>
      <c r="C23" s="54" t="s">
        <v>208</v>
      </c>
      <c r="D23" s="46" t="s">
        <v>315</v>
      </c>
      <c r="E23" s="47">
        <v>45244</v>
      </c>
      <c r="F23" s="46" t="s">
        <v>316</v>
      </c>
      <c r="G23" s="47">
        <v>45244</v>
      </c>
      <c r="H23" s="47">
        <v>45334</v>
      </c>
      <c r="I23" s="199">
        <f t="shared" ca="1" si="1"/>
        <v>0</v>
      </c>
      <c r="J23" s="93">
        <v>531.5</v>
      </c>
      <c r="K23" s="93">
        <v>531.5</v>
      </c>
      <c r="L23" s="93">
        <v>0</v>
      </c>
      <c r="M23" s="46"/>
      <c r="N23" s="47"/>
      <c r="O23" s="46"/>
      <c r="P23" s="93"/>
      <c r="Q23" s="113" t="str">
        <f t="shared" si="3"/>
        <v/>
      </c>
      <c r="R23" s="113" t="str">
        <f t="shared" si="4"/>
        <v/>
      </c>
      <c r="S23" s="51" t="b">
        <f t="shared" si="2"/>
        <v>1</v>
      </c>
      <c r="T23" s="260" t="s">
        <v>1183</v>
      </c>
    </row>
    <row r="24" spans="1:20" x14ac:dyDescent="0.25">
      <c r="A24" s="44" t="s">
        <v>141</v>
      </c>
      <c r="B24" s="50" t="s">
        <v>45</v>
      </c>
      <c r="C24" s="54" t="s">
        <v>116</v>
      </c>
      <c r="D24" s="46" t="s">
        <v>317</v>
      </c>
      <c r="E24" s="47">
        <v>45252</v>
      </c>
      <c r="F24" s="46" t="s">
        <v>318</v>
      </c>
      <c r="G24" s="47">
        <v>45252</v>
      </c>
      <c r="H24" s="47">
        <v>45342</v>
      </c>
      <c r="I24" s="199">
        <f t="shared" ca="1" si="1"/>
        <v>0</v>
      </c>
      <c r="J24" s="93">
        <v>95.512500000000003</v>
      </c>
      <c r="K24" s="93">
        <v>0</v>
      </c>
      <c r="L24" s="93">
        <v>95.512500000000003</v>
      </c>
      <c r="M24" s="46" t="s">
        <v>403</v>
      </c>
      <c r="N24" s="47">
        <v>45266</v>
      </c>
      <c r="O24" s="46" t="s">
        <v>318</v>
      </c>
      <c r="P24" s="93">
        <v>95.512500000000003</v>
      </c>
      <c r="Q24" s="113">
        <f t="shared" si="3"/>
        <v>95.512500000000003</v>
      </c>
      <c r="R24" s="113" t="b">
        <f t="shared" si="4"/>
        <v>1</v>
      </c>
      <c r="S24" s="51" t="b">
        <f t="shared" si="2"/>
        <v>1</v>
      </c>
      <c r="T24" s="260" t="s">
        <v>1183</v>
      </c>
    </row>
    <row r="25" spans="1:20" x14ac:dyDescent="0.25">
      <c r="A25" s="44" t="s">
        <v>174</v>
      </c>
      <c r="B25" s="50" t="s">
        <v>22</v>
      </c>
      <c r="C25" s="54" t="s">
        <v>109</v>
      </c>
      <c r="D25" s="46" t="s">
        <v>343</v>
      </c>
      <c r="E25" s="47">
        <v>45261</v>
      </c>
      <c r="F25" s="46" t="s">
        <v>344</v>
      </c>
      <c r="G25" s="47">
        <v>45261</v>
      </c>
      <c r="H25" s="47">
        <v>45351</v>
      </c>
      <c r="I25" s="199">
        <f t="shared" ca="1" si="1"/>
        <v>0</v>
      </c>
      <c r="J25" s="93">
        <v>694.36249999999995</v>
      </c>
      <c r="K25" s="93">
        <v>632.26726399999984</v>
      </c>
      <c r="L25" s="93">
        <v>62.095236000000114</v>
      </c>
      <c r="M25" s="46" t="s">
        <v>656</v>
      </c>
      <c r="N25" s="47">
        <v>45341</v>
      </c>
      <c r="O25" s="46" t="s">
        <v>344</v>
      </c>
      <c r="P25" s="93">
        <v>62.095236</v>
      </c>
      <c r="Q25" s="113">
        <f t="shared" ref="Q25:Q54" si="5">IF(P25="","",P25+K25)</f>
        <v>694.36249999999984</v>
      </c>
      <c r="R25" s="113" t="b">
        <f t="shared" si="4"/>
        <v>1</v>
      </c>
      <c r="S25" s="51" t="b">
        <f t="shared" si="2"/>
        <v>1</v>
      </c>
      <c r="T25" s="260" t="s">
        <v>1183</v>
      </c>
    </row>
    <row r="26" spans="1:20" x14ac:dyDescent="0.25">
      <c r="A26" s="44" t="s">
        <v>143</v>
      </c>
      <c r="B26" s="50" t="s">
        <v>233</v>
      </c>
      <c r="C26" s="54" t="s">
        <v>89</v>
      </c>
      <c r="D26" s="46" t="s">
        <v>345</v>
      </c>
      <c r="E26" s="47">
        <v>45266</v>
      </c>
      <c r="F26" s="46" t="s">
        <v>346</v>
      </c>
      <c r="G26" s="47">
        <v>45266</v>
      </c>
      <c r="H26" s="47">
        <v>45356</v>
      </c>
      <c r="I26" s="199">
        <f t="shared" ca="1" si="1"/>
        <v>0</v>
      </c>
      <c r="J26" s="93">
        <v>1061.25</v>
      </c>
      <c r="K26" s="93">
        <v>698.92969874999994</v>
      </c>
      <c r="L26" s="93">
        <v>362.32030125000006</v>
      </c>
      <c r="M26" s="46" t="s">
        <v>878</v>
      </c>
      <c r="N26" s="47">
        <v>45414</v>
      </c>
      <c r="O26" s="46" t="s">
        <v>346</v>
      </c>
      <c r="P26" s="93">
        <v>362.32030125</v>
      </c>
      <c r="Q26" s="113">
        <f t="shared" si="5"/>
        <v>1061.25</v>
      </c>
      <c r="R26" s="113" t="b">
        <f t="shared" si="4"/>
        <v>1</v>
      </c>
      <c r="S26" s="51" t="b">
        <f t="shared" si="2"/>
        <v>1</v>
      </c>
      <c r="T26" s="260" t="s">
        <v>1183</v>
      </c>
    </row>
    <row r="27" spans="1:20" x14ac:dyDescent="0.25">
      <c r="A27" s="44" t="s">
        <v>150</v>
      </c>
      <c r="B27" s="50" t="s">
        <v>46</v>
      </c>
      <c r="C27" s="54" t="s">
        <v>93</v>
      </c>
      <c r="D27" s="46" t="s">
        <v>347</v>
      </c>
      <c r="E27" s="47">
        <v>45266</v>
      </c>
      <c r="F27" s="46" t="s">
        <v>348</v>
      </c>
      <c r="G27" s="47">
        <v>45266</v>
      </c>
      <c r="H27" s="47">
        <v>45356</v>
      </c>
      <c r="I27" s="199">
        <f t="shared" ca="1" si="1"/>
        <v>0</v>
      </c>
      <c r="J27" s="93">
        <v>1016.6775</v>
      </c>
      <c r="K27" s="93">
        <v>584.58956250000017</v>
      </c>
      <c r="L27" s="93">
        <v>432.08793749999984</v>
      </c>
      <c r="M27" s="46" t="s">
        <v>879</v>
      </c>
      <c r="N27" s="47">
        <v>45414</v>
      </c>
      <c r="O27" s="46" t="s">
        <v>348</v>
      </c>
      <c r="P27" s="93">
        <v>432.08793750000001</v>
      </c>
      <c r="Q27" s="113">
        <f t="shared" si="5"/>
        <v>1016.6775000000002</v>
      </c>
      <c r="R27" s="113" t="b">
        <f t="shared" si="4"/>
        <v>1</v>
      </c>
      <c r="S27" s="51" t="b">
        <f t="shared" si="2"/>
        <v>1</v>
      </c>
      <c r="T27" s="260" t="s">
        <v>1183</v>
      </c>
    </row>
    <row r="28" spans="1:20" x14ac:dyDescent="0.25">
      <c r="A28" s="44" t="s">
        <v>151</v>
      </c>
      <c r="B28" s="50" t="s">
        <v>10</v>
      </c>
      <c r="C28" s="54" t="s">
        <v>94</v>
      </c>
      <c r="D28" s="46" t="s">
        <v>349</v>
      </c>
      <c r="E28" s="47">
        <v>45266</v>
      </c>
      <c r="F28" s="46" t="s">
        <v>350</v>
      </c>
      <c r="G28" s="47">
        <v>45266</v>
      </c>
      <c r="H28" s="47">
        <v>45356</v>
      </c>
      <c r="I28" s="199">
        <f t="shared" ca="1" si="1"/>
        <v>0</v>
      </c>
      <c r="J28" s="93">
        <v>2653.125</v>
      </c>
      <c r="K28" s="93">
        <v>2632.9453312500004</v>
      </c>
      <c r="L28" s="93">
        <v>20.179668749999564</v>
      </c>
      <c r="M28" s="46" t="s">
        <v>881</v>
      </c>
      <c r="N28" s="47">
        <v>45414</v>
      </c>
      <c r="O28" s="46" t="s">
        <v>350</v>
      </c>
      <c r="P28" s="93">
        <v>20.179668750000001</v>
      </c>
      <c r="Q28" s="113">
        <f t="shared" si="5"/>
        <v>2653.1250000000005</v>
      </c>
      <c r="R28" s="113" t="b">
        <f t="shared" si="4"/>
        <v>1</v>
      </c>
      <c r="S28" s="51" t="b">
        <f t="shared" si="2"/>
        <v>1</v>
      </c>
      <c r="T28" s="260" t="s">
        <v>1183</v>
      </c>
    </row>
    <row r="29" spans="1:20" x14ac:dyDescent="0.25">
      <c r="A29" s="44" t="s">
        <v>157</v>
      </c>
      <c r="B29" s="50" t="s">
        <v>11</v>
      </c>
      <c r="C29" s="54" t="s">
        <v>97</v>
      </c>
      <c r="D29" s="46" t="s">
        <v>351</v>
      </c>
      <c r="E29" s="47">
        <v>45266</v>
      </c>
      <c r="F29" s="46" t="s">
        <v>352</v>
      </c>
      <c r="G29" s="47">
        <v>45266</v>
      </c>
      <c r="H29" s="47">
        <v>45356</v>
      </c>
      <c r="I29" s="199">
        <f t="shared" ca="1" si="1"/>
        <v>0</v>
      </c>
      <c r="J29" s="93">
        <v>1061.25</v>
      </c>
      <c r="K29" s="93">
        <v>1047.40174875</v>
      </c>
      <c r="L29" s="93">
        <v>13.848251249999976</v>
      </c>
      <c r="M29" s="46" t="s">
        <v>882</v>
      </c>
      <c r="N29" s="47">
        <v>45414</v>
      </c>
      <c r="O29" s="46" t="s">
        <v>352</v>
      </c>
      <c r="P29" s="93">
        <v>13.848251250000001</v>
      </c>
      <c r="Q29" s="113">
        <f t="shared" si="5"/>
        <v>1061.25</v>
      </c>
      <c r="R29" s="113" t="b">
        <f t="shared" si="4"/>
        <v>1</v>
      </c>
      <c r="S29" s="51" t="b">
        <f t="shared" si="2"/>
        <v>1</v>
      </c>
      <c r="T29" s="260" t="s">
        <v>1183</v>
      </c>
    </row>
    <row r="30" spans="1:20" x14ac:dyDescent="0.25">
      <c r="A30" s="44" t="s">
        <v>206</v>
      </c>
      <c r="B30" s="50" t="s">
        <v>314</v>
      </c>
      <c r="C30" s="54" t="s">
        <v>208</v>
      </c>
      <c r="D30" s="46" t="s">
        <v>353</v>
      </c>
      <c r="E30" s="47">
        <v>45266</v>
      </c>
      <c r="F30" s="46" t="s">
        <v>354</v>
      </c>
      <c r="G30" s="47">
        <v>45266</v>
      </c>
      <c r="H30" s="47">
        <v>45356</v>
      </c>
      <c r="I30" s="199">
        <f t="shared" ca="1" si="1"/>
        <v>0</v>
      </c>
      <c r="J30" s="93">
        <v>531.5</v>
      </c>
      <c r="K30" s="93">
        <v>255.11999999999998</v>
      </c>
      <c r="L30" s="93">
        <v>276.38</v>
      </c>
      <c r="M30" s="46" t="s">
        <v>883</v>
      </c>
      <c r="N30" s="47">
        <v>45404</v>
      </c>
      <c r="O30" s="46" t="s">
        <v>354</v>
      </c>
      <c r="P30" s="93">
        <v>276.38</v>
      </c>
      <c r="Q30" s="113">
        <f t="shared" si="5"/>
        <v>531.5</v>
      </c>
      <c r="R30" s="113" t="b">
        <f t="shared" si="4"/>
        <v>1</v>
      </c>
      <c r="S30" s="51" t="b">
        <f t="shared" si="2"/>
        <v>1</v>
      </c>
      <c r="T30" s="260" t="s">
        <v>1183</v>
      </c>
    </row>
    <row r="31" spans="1:20" x14ac:dyDescent="0.25">
      <c r="A31" s="44" t="s">
        <v>165</v>
      </c>
      <c r="B31" s="50" t="s">
        <v>12</v>
      </c>
      <c r="C31" s="54" t="s">
        <v>100</v>
      </c>
      <c r="D31" s="46" t="s">
        <v>355</v>
      </c>
      <c r="E31" s="47">
        <v>45266</v>
      </c>
      <c r="F31" s="46" t="s">
        <v>356</v>
      </c>
      <c r="G31" s="47">
        <v>45266</v>
      </c>
      <c r="H31" s="47">
        <v>45356</v>
      </c>
      <c r="I31" s="199">
        <f t="shared" ca="1" si="1"/>
        <v>0</v>
      </c>
      <c r="J31" s="93">
        <v>104.37500000000001</v>
      </c>
      <c r="K31" s="93">
        <v>58.333100000000016</v>
      </c>
      <c r="L31" s="93">
        <v>46.041899999999998</v>
      </c>
      <c r="M31" s="46" t="s">
        <v>879</v>
      </c>
      <c r="N31" s="47">
        <v>45414</v>
      </c>
      <c r="O31" s="46" t="s">
        <v>356</v>
      </c>
      <c r="P31" s="93">
        <v>46.041900000000005</v>
      </c>
      <c r="Q31" s="113">
        <f t="shared" si="5"/>
        <v>104.37500000000003</v>
      </c>
      <c r="R31" s="113" t="b">
        <f t="shared" si="4"/>
        <v>1</v>
      </c>
      <c r="S31" s="51" t="b">
        <f t="shared" si="2"/>
        <v>1</v>
      </c>
      <c r="T31" s="260" t="s">
        <v>1183</v>
      </c>
    </row>
    <row r="32" spans="1:20" x14ac:dyDescent="0.25">
      <c r="A32" s="44" t="s">
        <v>165</v>
      </c>
      <c r="B32" s="50" t="s">
        <v>12</v>
      </c>
      <c r="C32" s="54" t="s">
        <v>100</v>
      </c>
      <c r="D32" s="46" t="s">
        <v>357</v>
      </c>
      <c r="E32" s="47">
        <v>45266</v>
      </c>
      <c r="F32" s="46" t="s">
        <v>358</v>
      </c>
      <c r="G32" s="47">
        <v>45266</v>
      </c>
      <c r="H32" s="47">
        <v>45356</v>
      </c>
      <c r="I32" s="199">
        <f t="shared" ca="1" si="1"/>
        <v>0</v>
      </c>
      <c r="J32" s="93">
        <v>104.37500000000001</v>
      </c>
      <c r="K32" s="93">
        <v>17.726006250000005</v>
      </c>
      <c r="L32" s="93">
        <v>86.648993750000017</v>
      </c>
      <c r="M32" s="46" t="s">
        <v>879</v>
      </c>
      <c r="N32" s="47">
        <v>45414</v>
      </c>
      <c r="O32" s="46" t="s">
        <v>358</v>
      </c>
      <c r="P32" s="93">
        <v>86.648993750000002</v>
      </c>
      <c r="Q32" s="113">
        <f t="shared" si="5"/>
        <v>104.375</v>
      </c>
      <c r="R32" s="113" t="b">
        <f t="shared" si="4"/>
        <v>1</v>
      </c>
      <c r="S32" s="51" t="b">
        <f t="shared" si="2"/>
        <v>1</v>
      </c>
      <c r="T32" s="260" t="s">
        <v>1183</v>
      </c>
    </row>
    <row r="33" spans="1:20" x14ac:dyDescent="0.25">
      <c r="A33" s="44" t="s">
        <v>166</v>
      </c>
      <c r="B33" s="50" t="s">
        <v>13</v>
      </c>
      <c r="C33" s="54" t="s">
        <v>101</v>
      </c>
      <c r="D33" s="46" t="s">
        <v>359</v>
      </c>
      <c r="E33" s="47">
        <v>45266</v>
      </c>
      <c r="F33" s="46" t="s">
        <v>360</v>
      </c>
      <c r="G33" s="47">
        <v>45266</v>
      </c>
      <c r="H33" s="47">
        <v>45356</v>
      </c>
      <c r="I33" s="199">
        <f t="shared" ca="1" si="1"/>
        <v>0</v>
      </c>
      <c r="J33" s="93">
        <v>636.75</v>
      </c>
      <c r="K33" s="93">
        <v>175.19964000000002</v>
      </c>
      <c r="L33" s="93">
        <v>461.55035999999996</v>
      </c>
      <c r="M33" s="46" t="s">
        <v>880</v>
      </c>
      <c r="N33" s="47">
        <v>45414</v>
      </c>
      <c r="O33" s="46" t="s">
        <v>360</v>
      </c>
      <c r="P33" s="93">
        <v>461.55036000000001</v>
      </c>
      <c r="Q33" s="113">
        <f t="shared" si="5"/>
        <v>636.75</v>
      </c>
      <c r="R33" s="113" t="b">
        <f t="shared" si="4"/>
        <v>1</v>
      </c>
      <c r="S33" s="51" t="b">
        <f t="shared" si="2"/>
        <v>1</v>
      </c>
      <c r="T33" s="260" t="s">
        <v>1183</v>
      </c>
    </row>
    <row r="34" spans="1:20" x14ac:dyDescent="0.25">
      <c r="A34" s="44" t="s">
        <v>179</v>
      </c>
      <c r="B34" s="50" t="s">
        <v>32</v>
      </c>
      <c r="C34" s="54" t="s">
        <v>112</v>
      </c>
      <c r="D34" s="46" t="s">
        <v>361</v>
      </c>
      <c r="E34" s="47">
        <v>45266</v>
      </c>
      <c r="F34" s="46" t="s">
        <v>362</v>
      </c>
      <c r="G34" s="47">
        <v>45266</v>
      </c>
      <c r="H34" s="47">
        <v>45356</v>
      </c>
      <c r="I34" s="199">
        <f t="shared" ca="1" si="1"/>
        <v>0</v>
      </c>
      <c r="J34" s="93">
        <v>2133.9361999999996</v>
      </c>
      <c r="K34" s="93">
        <v>2027.3675799999999</v>
      </c>
      <c r="L34" s="93">
        <v>106.56861999999978</v>
      </c>
      <c r="M34" s="46" t="s">
        <v>884</v>
      </c>
      <c r="N34" s="47">
        <v>45357</v>
      </c>
      <c r="O34" s="46" t="s">
        <v>362</v>
      </c>
      <c r="P34" s="93">
        <v>106.56862</v>
      </c>
      <c r="Q34" s="113">
        <f t="shared" si="5"/>
        <v>2133.9361999999996</v>
      </c>
      <c r="R34" s="113" t="b">
        <f t="shared" si="4"/>
        <v>1</v>
      </c>
      <c r="S34" s="51" t="b">
        <f t="shared" si="2"/>
        <v>1</v>
      </c>
      <c r="T34" s="260" t="s">
        <v>1183</v>
      </c>
    </row>
    <row r="35" spans="1:20" x14ac:dyDescent="0.25">
      <c r="A35" s="44" t="s">
        <v>146</v>
      </c>
      <c r="B35" s="50" t="s">
        <v>47</v>
      </c>
      <c r="C35" s="54" t="s">
        <v>91</v>
      </c>
      <c r="D35" s="46" t="s">
        <v>363</v>
      </c>
      <c r="E35" s="47">
        <v>45271</v>
      </c>
      <c r="F35" s="46" t="s">
        <v>364</v>
      </c>
      <c r="G35" s="47">
        <v>45271</v>
      </c>
      <c r="H35" s="47">
        <v>45361</v>
      </c>
      <c r="I35" s="199">
        <f t="shared" ca="1" si="1"/>
        <v>0</v>
      </c>
      <c r="J35" s="93">
        <v>1025.52</v>
      </c>
      <c r="K35" s="93">
        <v>747.7750000000002</v>
      </c>
      <c r="L35" s="93">
        <v>277.74499999999978</v>
      </c>
      <c r="M35" s="46" t="s">
        <v>885</v>
      </c>
      <c r="N35" s="47">
        <v>45363</v>
      </c>
      <c r="O35" s="46" t="s">
        <v>364</v>
      </c>
      <c r="P35" s="93">
        <v>277.745</v>
      </c>
      <c r="Q35" s="113">
        <f t="shared" si="5"/>
        <v>1025.5200000000002</v>
      </c>
      <c r="R35" s="113" t="b">
        <f t="shared" si="4"/>
        <v>1</v>
      </c>
      <c r="S35" s="51" t="b">
        <f t="shared" si="2"/>
        <v>1</v>
      </c>
      <c r="T35" s="260" t="s">
        <v>1183</v>
      </c>
    </row>
    <row r="36" spans="1:20" x14ac:dyDescent="0.25">
      <c r="A36" s="44" t="s">
        <v>158</v>
      </c>
      <c r="B36" s="50" t="s">
        <v>25</v>
      </c>
      <c r="C36" s="54" t="s">
        <v>98</v>
      </c>
      <c r="D36" s="46" t="s">
        <v>365</v>
      </c>
      <c r="E36" s="47">
        <v>45271</v>
      </c>
      <c r="F36" s="46" t="s">
        <v>366</v>
      </c>
      <c r="G36" s="47">
        <v>45271</v>
      </c>
      <c r="H36" s="47">
        <v>45361</v>
      </c>
      <c r="I36" s="199">
        <f t="shared" ca="1" si="1"/>
        <v>0</v>
      </c>
      <c r="J36" s="93">
        <v>148.75196350000002</v>
      </c>
      <c r="K36" s="93">
        <v>148.75196350000002</v>
      </c>
      <c r="L36" s="93">
        <v>0</v>
      </c>
      <c r="M36" s="46"/>
      <c r="N36" s="47"/>
      <c r="O36" s="46"/>
      <c r="P36" s="93"/>
      <c r="Q36" s="113" t="str">
        <f t="shared" si="5"/>
        <v/>
      </c>
      <c r="R36" s="113" t="str">
        <f t="shared" si="4"/>
        <v/>
      </c>
      <c r="S36" s="51" t="b">
        <f t="shared" si="2"/>
        <v>1</v>
      </c>
      <c r="T36" s="260" t="s">
        <v>1183</v>
      </c>
    </row>
    <row r="37" spans="1:20" x14ac:dyDescent="0.25">
      <c r="A37" s="44" t="s">
        <v>179</v>
      </c>
      <c r="B37" s="50" t="s">
        <v>32</v>
      </c>
      <c r="C37" s="54" t="s">
        <v>112</v>
      </c>
      <c r="D37" s="46" t="s">
        <v>367</v>
      </c>
      <c r="E37" s="47">
        <v>45271</v>
      </c>
      <c r="F37" s="46" t="s">
        <v>368</v>
      </c>
      <c r="G37" s="47">
        <v>45271</v>
      </c>
      <c r="H37" s="47">
        <v>45361</v>
      </c>
      <c r="I37" s="199">
        <f t="shared" ca="1" si="1"/>
        <v>0</v>
      </c>
      <c r="J37" s="93">
        <v>1066.9680999999998</v>
      </c>
      <c r="K37" s="93">
        <v>1066.9680999999998</v>
      </c>
      <c r="L37" s="93">
        <v>0</v>
      </c>
      <c r="M37" s="46"/>
      <c r="N37" s="47"/>
      <c r="O37" s="46"/>
      <c r="P37" s="93"/>
      <c r="Q37" s="113" t="str">
        <f t="shared" si="5"/>
        <v/>
      </c>
      <c r="R37" s="113" t="str">
        <f t="shared" si="4"/>
        <v/>
      </c>
      <c r="S37" s="51" t="b">
        <f t="shared" si="2"/>
        <v>1</v>
      </c>
      <c r="T37" s="260" t="s">
        <v>1183</v>
      </c>
    </row>
    <row r="38" spans="1:20" x14ac:dyDescent="0.25">
      <c r="A38" s="44" t="s">
        <v>158</v>
      </c>
      <c r="B38" s="50" t="s">
        <v>25</v>
      </c>
      <c r="C38" s="54" t="s">
        <v>98</v>
      </c>
      <c r="D38" s="46" t="s">
        <v>369</v>
      </c>
      <c r="E38" s="47">
        <v>45273</v>
      </c>
      <c r="F38" s="46" t="s">
        <v>370</v>
      </c>
      <c r="G38" s="47">
        <v>45273</v>
      </c>
      <c r="H38" s="47">
        <v>45363</v>
      </c>
      <c r="I38" s="199">
        <f t="shared" ca="1" si="1"/>
        <v>0</v>
      </c>
      <c r="J38" s="93">
        <v>1069.6500000000003</v>
      </c>
      <c r="K38" s="93">
        <v>1069.4788560000002</v>
      </c>
      <c r="L38" s="93">
        <v>0.1711440000001403</v>
      </c>
      <c r="M38" s="46" t="s">
        <v>886</v>
      </c>
      <c r="N38" s="47">
        <v>45433</v>
      </c>
      <c r="O38" s="46" t="s">
        <v>370</v>
      </c>
      <c r="P38" s="93">
        <v>0.17114400000000005</v>
      </c>
      <c r="Q38" s="113">
        <f t="shared" si="5"/>
        <v>1069.6500000000001</v>
      </c>
      <c r="R38" s="113" t="b">
        <f t="shared" si="4"/>
        <v>1</v>
      </c>
      <c r="S38" s="51" t="b">
        <f t="shared" si="2"/>
        <v>1</v>
      </c>
      <c r="T38" s="260" t="s">
        <v>1183</v>
      </c>
    </row>
    <row r="39" spans="1:20" x14ac:dyDescent="0.25">
      <c r="A39" s="44" t="s">
        <v>179</v>
      </c>
      <c r="B39" s="50" t="s">
        <v>32</v>
      </c>
      <c r="C39" s="54" t="s">
        <v>112</v>
      </c>
      <c r="D39" s="46" t="s">
        <v>371</v>
      </c>
      <c r="E39" s="47">
        <v>45273</v>
      </c>
      <c r="F39" s="46" t="s">
        <v>372</v>
      </c>
      <c r="G39" s="47">
        <v>45273</v>
      </c>
      <c r="H39" s="47">
        <v>45363</v>
      </c>
      <c r="I39" s="199">
        <f t="shared" ca="1" si="1"/>
        <v>0</v>
      </c>
      <c r="J39" s="93">
        <v>1066.9680999999998</v>
      </c>
      <c r="K39" s="93">
        <v>266.74202499999996</v>
      </c>
      <c r="L39" s="93">
        <v>800.22607499999981</v>
      </c>
      <c r="M39" s="46" t="s">
        <v>517</v>
      </c>
      <c r="N39" s="47">
        <v>45309</v>
      </c>
      <c r="O39" s="46" t="s">
        <v>372</v>
      </c>
      <c r="P39" s="93">
        <v>800.22607499999992</v>
      </c>
      <c r="Q39" s="113">
        <f t="shared" si="5"/>
        <v>1066.9680999999998</v>
      </c>
      <c r="R39" s="113" t="b">
        <f t="shared" si="4"/>
        <v>1</v>
      </c>
      <c r="S39" s="51" t="b">
        <f t="shared" si="2"/>
        <v>1</v>
      </c>
      <c r="T39" s="260" t="s">
        <v>1183</v>
      </c>
    </row>
    <row r="40" spans="1:20" x14ac:dyDescent="0.25">
      <c r="A40" s="44" t="s">
        <v>141</v>
      </c>
      <c r="B40" s="50" t="s">
        <v>45</v>
      </c>
      <c r="C40" s="54" t="s">
        <v>116</v>
      </c>
      <c r="D40" s="46" t="s">
        <v>373</v>
      </c>
      <c r="E40" s="47">
        <v>45274</v>
      </c>
      <c r="F40" s="46" t="s">
        <v>374</v>
      </c>
      <c r="G40" s="47">
        <v>45274</v>
      </c>
      <c r="H40" s="47">
        <v>45364</v>
      </c>
      <c r="I40" s="199">
        <f t="shared" ca="1" si="1"/>
        <v>0</v>
      </c>
      <c r="J40" s="93">
        <v>95.512500000000003</v>
      </c>
      <c r="K40" s="93">
        <v>0</v>
      </c>
      <c r="L40" s="93">
        <v>95.512500000000003</v>
      </c>
      <c r="M40" s="46" t="s">
        <v>887</v>
      </c>
      <c r="N40" s="47">
        <v>45406</v>
      </c>
      <c r="O40" s="46" t="s">
        <v>374</v>
      </c>
      <c r="P40" s="93">
        <v>95.512500000000003</v>
      </c>
      <c r="Q40" s="113">
        <f t="shared" si="5"/>
        <v>95.512500000000003</v>
      </c>
      <c r="R40" s="113" t="b">
        <f t="shared" si="4"/>
        <v>1</v>
      </c>
      <c r="S40" s="51" t="b">
        <f t="shared" si="2"/>
        <v>1</v>
      </c>
      <c r="T40" s="260" t="s">
        <v>1183</v>
      </c>
    </row>
    <row r="41" spans="1:20" x14ac:dyDescent="0.25">
      <c r="A41" s="44" t="s">
        <v>158</v>
      </c>
      <c r="B41" s="50" t="s">
        <v>25</v>
      </c>
      <c r="C41" s="54" t="s">
        <v>98</v>
      </c>
      <c r="D41" s="46" t="s">
        <v>375</v>
      </c>
      <c r="E41" s="47">
        <v>45274</v>
      </c>
      <c r="F41" s="46" t="s">
        <v>376</v>
      </c>
      <c r="G41" s="47">
        <v>45274</v>
      </c>
      <c r="H41" s="47">
        <v>45364</v>
      </c>
      <c r="I41" s="199">
        <f t="shared" ca="1" si="1"/>
        <v>0</v>
      </c>
      <c r="J41" s="93">
        <v>1069.6500000000003</v>
      </c>
      <c r="K41" s="93">
        <v>747.54201689999968</v>
      </c>
      <c r="L41" s="93">
        <v>322.10798310000064</v>
      </c>
      <c r="M41" s="46" t="s">
        <v>888</v>
      </c>
      <c r="N41" s="47">
        <v>45433</v>
      </c>
      <c r="O41" s="46" t="s">
        <v>376</v>
      </c>
      <c r="P41" s="93">
        <v>322.10798310000007</v>
      </c>
      <c r="Q41" s="113">
        <f t="shared" si="5"/>
        <v>1069.6499999999996</v>
      </c>
      <c r="R41" s="113" t="b">
        <f t="shared" si="4"/>
        <v>1</v>
      </c>
      <c r="S41" s="51" t="b">
        <f t="shared" si="2"/>
        <v>1</v>
      </c>
      <c r="T41" s="260" t="s">
        <v>1183</v>
      </c>
    </row>
    <row r="42" spans="1:20" x14ac:dyDescent="0.25">
      <c r="A42" s="44" t="s">
        <v>163</v>
      </c>
      <c r="B42" s="50" t="s">
        <v>29</v>
      </c>
      <c r="C42" s="54" t="s">
        <v>126</v>
      </c>
      <c r="D42" s="46" t="s">
        <v>377</v>
      </c>
      <c r="E42" s="47">
        <v>45274</v>
      </c>
      <c r="F42" s="46" t="s">
        <v>378</v>
      </c>
      <c r="G42" s="47">
        <v>45274</v>
      </c>
      <c r="H42" s="47">
        <v>45364</v>
      </c>
      <c r="I42" s="199">
        <f t="shared" ca="1" si="1"/>
        <v>0</v>
      </c>
      <c r="J42" s="93">
        <v>1602.3749999999998</v>
      </c>
      <c r="K42" s="93">
        <v>1602.375</v>
      </c>
      <c r="L42" s="93">
        <v>-2.2737367544323206E-13</v>
      </c>
      <c r="M42" s="46"/>
      <c r="N42" s="47"/>
      <c r="O42" s="46"/>
      <c r="P42" s="93"/>
      <c r="Q42" s="113" t="str">
        <f t="shared" si="5"/>
        <v/>
      </c>
      <c r="R42" s="113" t="str">
        <f t="shared" si="4"/>
        <v/>
      </c>
      <c r="S42" s="51" t="b">
        <f t="shared" si="2"/>
        <v>1</v>
      </c>
      <c r="T42" s="260" t="s">
        <v>1183</v>
      </c>
    </row>
    <row r="43" spans="1:20" x14ac:dyDescent="0.25">
      <c r="A43" s="44" t="s">
        <v>146</v>
      </c>
      <c r="B43" s="50" t="s">
        <v>47</v>
      </c>
      <c r="C43" s="54" t="s">
        <v>91</v>
      </c>
      <c r="D43" s="46" t="s">
        <v>379</v>
      </c>
      <c r="E43" s="47">
        <v>45275</v>
      </c>
      <c r="F43" s="46" t="s">
        <v>380</v>
      </c>
      <c r="G43" s="47">
        <v>45275</v>
      </c>
      <c r="H43" s="47">
        <v>45365</v>
      </c>
      <c r="I43" s="199">
        <f t="shared" ca="1" si="1"/>
        <v>0</v>
      </c>
      <c r="J43" s="93">
        <v>1068.25</v>
      </c>
      <c r="K43" s="93">
        <v>956.05170249999992</v>
      </c>
      <c r="L43" s="93">
        <v>112.19829750000008</v>
      </c>
      <c r="M43" s="46" t="s">
        <v>889</v>
      </c>
      <c r="N43" s="47">
        <v>45378</v>
      </c>
      <c r="O43" s="46" t="s">
        <v>380</v>
      </c>
      <c r="P43" s="93">
        <v>112.19829749999998</v>
      </c>
      <c r="Q43" s="113">
        <f t="shared" si="5"/>
        <v>1068.25</v>
      </c>
      <c r="R43" s="113" t="b">
        <f t="shared" si="4"/>
        <v>1</v>
      </c>
      <c r="S43" s="51" t="b">
        <f t="shared" si="2"/>
        <v>1</v>
      </c>
      <c r="T43" s="260" t="s">
        <v>1183</v>
      </c>
    </row>
    <row r="44" spans="1:20" x14ac:dyDescent="0.25">
      <c r="A44" s="44" t="s">
        <v>146</v>
      </c>
      <c r="B44" s="50" t="s">
        <v>47</v>
      </c>
      <c r="C44" s="54" t="s">
        <v>91</v>
      </c>
      <c r="D44" s="46" t="s">
        <v>381</v>
      </c>
      <c r="E44" s="47">
        <v>45275</v>
      </c>
      <c r="F44" s="46" t="s">
        <v>382</v>
      </c>
      <c r="G44" s="47">
        <v>45275</v>
      </c>
      <c r="H44" s="47">
        <v>45365</v>
      </c>
      <c r="I44" s="199">
        <f t="shared" ca="1" si="1"/>
        <v>0</v>
      </c>
      <c r="J44" s="93">
        <v>1602.3749999999998</v>
      </c>
      <c r="K44" s="93">
        <v>0</v>
      </c>
      <c r="L44" s="93">
        <v>1602.3749999999998</v>
      </c>
      <c r="M44" s="46" t="s">
        <v>657</v>
      </c>
      <c r="N44" s="47">
        <v>45324</v>
      </c>
      <c r="O44" s="46" t="s">
        <v>382</v>
      </c>
      <c r="P44" s="93">
        <v>1602.3749999999998</v>
      </c>
      <c r="Q44" s="113">
        <f t="shared" si="5"/>
        <v>1602.3749999999998</v>
      </c>
      <c r="R44" s="113" t="b">
        <f t="shared" si="4"/>
        <v>1</v>
      </c>
      <c r="S44" s="51" t="b">
        <f t="shared" si="2"/>
        <v>1</v>
      </c>
      <c r="T44" s="260" t="s">
        <v>1183</v>
      </c>
    </row>
    <row r="45" spans="1:20" x14ac:dyDescent="0.25">
      <c r="A45" s="44" t="s">
        <v>152</v>
      </c>
      <c r="B45" s="50" t="s">
        <v>30</v>
      </c>
      <c r="C45" s="54" t="s">
        <v>95</v>
      </c>
      <c r="D45" s="46" t="s">
        <v>383</v>
      </c>
      <c r="E45" s="47">
        <v>45275</v>
      </c>
      <c r="F45" s="46" t="s">
        <v>384</v>
      </c>
      <c r="G45" s="47">
        <v>45275</v>
      </c>
      <c r="H45" s="47">
        <v>45365</v>
      </c>
      <c r="I45" s="199">
        <f t="shared" ca="1" si="1"/>
        <v>0</v>
      </c>
      <c r="J45" s="93">
        <v>747.77499999999998</v>
      </c>
      <c r="K45" s="93">
        <v>747.77500000000009</v>
      </c>
      <c r="L45" s="93">
        <v>-1.1368683772161603E-13</v>
      </c>
      <c r="M45" s="46"/>
      <c r="N45" s="47"/>
      <c r="O45" s="46"/>
      <c r="P45" s="93"/>
      <c r="Q45" s="113" t="str">
        <f t="shared" si="5"/>
        <v/>
      </c>
      <c r="R45" s="113" t="str">
        <f t="shared" si="4"/>
        <v/>
      </c>
      <c r="S45" s="51" t="b">
        <f t="shared" si="2"/>
        <v>1</v>
      </c>
      <c r="T45" s="260" t="s">
        <v>1183</v>
      </c>
    </row>
    <row r="46" spans="1:20" x14ac:dyDescent="0.25">
      <c r="A46" s="44" t="s">
        <v>158</v>
      </c>
      <c r="B46" s="50" t="s">
        <v>25</v>
      </c>
      <c r="C46" s="54" t="s">
        <v>98</v>
      </c>
      <c r="D46" s="46" t="s">
        <v>385</v>
      </c>
      <c r="E46" s="47">
        <v>45275</v>
      </c>
      <c r="F46" s="46" t="s">
        <v>386</v>
      </c>
      <c r="G46" s="47">
        <v>45275</v>
      </c>
      <c r="H46" s="47">
        <v>45365</v>
      </c>
      <c r="I46" s="199">
        <f t="shared" ca="1" si="1"/>
        <v>0</v>
      </c>
      <c r="J46" s="93">
        <v>1091.0430000000001</v>
      </c>
      <c r="K46" s="93">
        <v>1091.0430000000001</v>
      </c>
      <c r="L46" s="93">
        <v>0</v>
      </c>
      <c r="M46" s="46"/>
      <c r="N46" s="47"/>
      <c r="O46" s="46"/>
      <c r="P46" s="93"/>
      <c r="Q46" s="113" t="str">
        <f t="shared" si="5"/>
        <v/>
      </c>
      <c r="R46" s="113" t="str">
        <f t="shared" si="4"/>
        <v/>
      </c>
      <c r="S46" s="51" t="b">
        <f t="shared" ref="S46:S77" si="6">E46=G46</f>
        <v>1</v>
      </c>
      <c r="T46" s="260" t="s">
        <v>1183</v>
      </c>
    </row>
    <row r="47" spans="1:20" x14ac:dyDescent="0.25">
      <c r="A47" s="44" t="s">
        <v>163</v>
      </c>
      <c r="B47" s="50" t="s">
        <v>29</v>
      </c>
      <c r="C47" s="54" t="s">
        <v>126</v>
      </c>
      <c r="D47" s="46" t="s">
        <v>387</v>
      </c>
      <c r="E47" s="47">
        <v>45275</v>
      </c>
      <c r="F47" s="46" t="s">
        <v>388</v>
      </c>
      <c r="G47" s="47">
        <v>45275</v>
      </c>
      <c r="H47" s="47">
        <v>45365</v>
      </c>
      <c r="I47" s="199">
        <f t="shared" ca="1" si="1"/>
        <v>0</v>
      </c>
      <c r="J47" s="93">
        <v>106.125</v>
      </c>
      <c r="K47" s="93">
        <v>0</v>
      </c>
      <c r="L47" s="93">
        <v>106.125</v>
      </c>
      <c r="M47" s="46" t="s">
        <v>518</v>
      </c>
      <c r="N47" s="47">
        <v>45306</v>
      </c>
      <c r="O47" s="46" t="s">
        <v>388</v>
      </c>
      <c r="P47" s="93">
        <v>106.125</v>
      </c>
      <c r="Q47" s="113">
        <f t="shared" si="5"/>
        <v>106.125</v>
      </c>
      <c r="R47" s="113" t="b">
        <f t="shared" si="4"/>
        <v>1</v>
      </c>
      <c r="S47" s="51" t="b">
        <f t="shared" si="6"/>
        <v>1</v>
      </c>
      <c r="T47" s="260" t="s">
        <v>1183</v>
      </c>
    </row>
    <row r="48" spans="1:20" x14ac:dyDescent="0.25">
      <c r="A48" s="44" t="s">
        <v>169</v>
      </c>
      <c r="B48" s="50" t="s">
        <v>14</v>
      </c>
      <c r="C48" s="54" t="s">
        <v>104</v>
      </c>
      <c r="D48" s="46" t="s">
        <v>389</v>
      </c>
      <c r="E48" s="47">
        <v>45275</v>
      </c>
      <c r="F48" s="46" t="s">
        <v>390</v>
      </c>
      <c r="G48" s="47">
        <v>45275</v>
      </c>
      <c r="H48" s="47">
        <v>45365</v>
      </c>
      <c r="I48" s="199">
        <f t="shared" ca="1" si="1"/>
        <v>0</v>
      </c>
      <c r="J48" s="93">
        <v>534.125</v>
      </c>
      <c r="K48" s="93">
        <v>0</v>
      </c>
      <c r="L48" s="93">
        <v>534.125</v>
      </c>
      <c r="M48" s="46" t="s">
        <v>890</v>
      </c>
      <c r="N48" s="47">
        <v>45373</v>
      </c>
      <c r="O48" s="46" t="s">
        <v>390</v>
      </c>
      <c r="P48" s="93">
        <v>534.125</v>
      </c>
      <c r="Q48" s="113">
        <f t="shared" si="5"/>
        <v>534.125</v>
      </c>
      <c r="R48" s="113" t="b">
        <f t="shared" si="4"/>
        <v>1</v>
      </c>
      <c r="S48" s="51" t="b">
        <f t="shared" si="6"/>
        <v>1</v>
      </c>
      <c r="T48" s="260" t="s">
        <v>1183</v>
      </c>
    </row>
    <row r="49" spans="1:20" x14ac:dyDescent="0.25">
      <c r="A49" s="44" t="s">
        <v>169</v>
      </c>
      <c r="B49" s="50" t="s">
        <v>14</v>
      </c>
      <c r="C49" s="54" t="s">
        <v>104</v>
      </c>
      <c r="D49" s="46" t="s">
        <v>391</v>
      </c>
      <c r="E49" s="47">
        <v>45275</v>
      </c>
      <c r="F49" s="46" t="s">
        <v>392</v>
      </c>
      <c r="G49" s="47">
        <v>45275</v>
      </c>
      <c r="H49" s="47">
        <v>45365</v>
      </c>
      <c r="I49" s="199">
        <f t="shared" ca="1" si="1"/>
        <v>0</v>
      </c>
      <c r="J49" s="93">
        <v>534.125</v>
      </c>
      <c r="K49" s="93">
        <v>525.61745699999994</v>
      </c>
      <c r="L49" s="93">
        <v>8.5075430000000551</v>
      </c>
      <c r="M49" s="46" t="s">
        <v>1154</v>
      </c>
      <c r="N49" s="47">
        <v>45498</v>
      </c>
      <c r="O49" s="46" t="s">
        <v>392</v>
      </c>
      <c r="P49" s="93">
        <v>8.5075430000000001</v>
      </c>
      <c r="Q49" s="113">
        <f t="shared" si="5"/>
        <v>534.125</v>
      </c>
      <c r="R49" s="113" t="b">
        <f t="shared" si="4"/>
        <v>1</v>
      </c>
      <c r="S49" s="51" t="b">
        <f t="shared" si="6"/>
        <v>1</v>
      </c>
      <c r="T49" s="260" t="s">
        <v>1183</v>
      </c>
    </row>
    <row r="50" spans="1:20" x14ac:dyDescent="0.25">
      <c r="A50" s="44" t="s">
        <v>169</v>
      </c>
      <c r="B50" s="50" t="s">
        <v>14</v>
      </c>
      <c r="C50" s="54" t="s">
        <v>104</v>
      </c>
      <c r="D50" s="46" t="s">
        <v>393</v>
      </c>
      <c r="E50" s="47">
        <v>45275</v>
      </c>
      <c r="F50" s="46" t="s">
        <v>394</v>
      </c>
      <c r="G50" s="47">
        <v>45275</v>
      </c>
      <c r="H50" s="47">
        <v>45365</v>
      </c>
      <c r="I50" s="199">
        <f t="shared" ca="1" si="1"/>
        <v>0</v>
      </c>
      <c r="J50" s="93">
        <v>534.125</v>
      </c>
      <c r="K50" s="93">
        <v>534.12499999999966</v>
      </c>
      <c r="L50" s="93">
        <v>3.4106051316484809E-13</v>
      </c>
      <c r="M50" s="46"/>
      <c r="N50" s="47"/>
      <c r="O50" s="46"/>
      <c r="P50" s="93"/>
      <c r="Q50" s="113" t="str">
        <f t="shared" si="5"/>
        <v/>
      </c>
      <c r="R50" s="113" t="str">
        <f t="shared" si="4"/>
        <v/>
      </c>
      <c r="S50" s="51" t="b">
        <f t="shared" si="6"/>
        <v>1</v>
      </c>
      <c r="T50" s="260" t="s">
        <v>1183</v>
      </c>
    </row>
    <row r="51" spans="1:20" x14ac:dyDescent="0.25">
      <c r="A51" s="44" t="s">
        <v>173</v>
      </c>
      <c r="B51" s="50" t="s">
        <v>28</v>
      </c>
      <c r="C51" s="54" t="s">
        <v>108</v>
      </c>
      <c r="D51" s="46" t="s">
        <v>395</v>
      </c>
      <c r="E51" s="47">
        <v>45275</v>
      </c>
      <c r="F51" s="46" t="s">
        <v>396</v>
      </c>
      <c r="G51" s="47">
        <v>45275</v>
      </c>
      <c r="H51" s="47">
        <v>45365</v>
      </c>
      <c r="I51" s="199">
        <f t="shared" ca="1" si="1"/>
        <v>0</v>
      </c>
      <c r="J51" s="93">
        <v>1602.3749999999998</v>
      </c>
      <c r="K51" s="93">
        <v>1602.375000000003</v>
      </c>
      <c r="L51" s="93">
        <v>-3.1832314562052488E-12</v>
      </c>
      <c r="M51" s="46"/>
      <c r="N51" s="47"/>
      <c r="O51" s="46"/>
      <c r="P51" s="93"/>
      <c r="Q51" s="113" t="str">
        <f t="shared" si="5"/>
        <v/>
      </c>
      <c r="R51" s="113" t="str">
        <f t="shared" si="4"/>
        <v/>
      </c>
      <c r="S51" s="51" t="b">
        <f t="shared" si="6"/>
        <v>1</v>
      </c>
      <c r="T51" s="260" t="s">
        <v>1183</v>
      </c>
    </row>
    <row r="52" spans="1:20" x14ac:dyDescent="0.25">
      <c r="A52" s="44" t="s">
        <v>179</v>
      </c>
      <c r="B52" s="50" t="s">
        <v>32</v>
      </c>
      <c r="C52" s="54" t="s">
        <v>112</v>
      </c>
      <c r="D52" s="46" t="s">
        <v>397</v>
      </c>
      <c r="E52" s="47">
        <v>45275</v>
      </c>
      <c r="F52" s="46" t="s">
        <v>398</v>
      </c>
      <c r="G52" s="47">
        <v>45275</v>
      </c>
      <c r="H52" s="47">
        <v>45365</v>
      </c>
      <c r="I52" s="199">
        <f t="shared" ca="1" si="1"/>
        <v>0</v>
      </c>
      <c r="J52" s="93">
        <v>534.125</v>
      </c>
      <c r="K52" s="93">
        <v>106.82499999999999</v>
      </c>
      <c r="L52" s="93">
        <v>427.3</v>
      </c>
      <c r="M52" s="46" t="s">
        <v>891</v>
      </c>
      <c r="N52" s="47">
        <v>45357</v>
      </c>
      <c r="O52" s="46" t="s">
        <v>398</v>
      </c>
      <c r="P52" s="93">
        <v>427.29999999999995</v>
      </c>
      <c r="Q52" s="113">
        <f t="shared" si="5"/>
        <v>534.125</v>
      </c>
      <c r="R52" s="113" t="b">
        <f t="shared" si="4"/>
        <v>1</v>
      </c>
      <c r="S52" s="51" t="b">
        <f t="shared" si="6"/>
        <v>1</v>
      </c>
      <c r="T52" s="260" t="s">
        <v>1183</v>
      </c>
    </row>
    <row r="53" spans="1:20" x14ac:dyDescent="0.25">
      <c r="A53" s="44" t="s">
        <v>179</v>
      </c>
      <c r="B53" s="50" t="s">
        <v>32</v>
      </c>
      <c r="C53" s="54" t="s">
        <v>112</v>
      </c>
      <c r="D53" s="46" t="s">
        <v>399</v>
      </c>
      <c r="E53" s="47">
        <v>45275</v>
      </c>
      <c r="F53" s="46" t="s">
        <v>400</v>
      </c>
      <c r="G53" s="47">
        <v>45275</v>
      </c>
      <c r="H53" s="47">
        <v>45365</v>
      </c>
      <c r="I53" s="199">
        <f t="shared" ca="1" si="1"/>
        <v>0</v>
      </c>
      <c r="J53" s="93">
        <v>266.74202499999996</v>
      </c>
      <c r="K53" s="93">
        <v>0</v>
      </c>
      <c r="L53" s="93">
        <v>266.74202499999996</v>
      </c>
      <c r="M53" s="46" t="s">
        <v>519</v>
      </c>
      <c r="N53" s="47">
        <v>45309</v>
      </c>
      <c r="O53" s="46" t="s">
        <v>400</v>
      </c>
      <c r="P53" s="93">
        <v>266.74202499999996</v>
      </c>
      <c r="Q53" s="113">
        <f t="shared" si="5"/>
        <v>266.74202499999996</v>
      </c>
      <c r="R53" s="113" t="b">
        <f t="shared" si="4"/>
        <v>1</v>
      </c>
      <c r="S53" s="51" t="b">
        <f t="shared" si="6"/>
        <v>1</v>
      </c>
      <c r="T53" s="260" t="s">
        <v>1183</v>
      </c>
    </row>
    <row r="54" spans="1:20" x14ac:dyDescent="0.25">
      <c r="A54" s="44" t="s">
        <v>179</v>
      </c>
      <c r="B54" s="50" t="s">
        <v>32</v>
      </c>
      <c r="C54" s="54" t="s">
        <v>112</v>
      </c>
      <c r="D54" s="46" t="s">
        <v>401</v>
      </c>
      <c r="E54" s="47">
        <v>45275</v>
      </c>
      <c r="F54" s="46" t="s">
        <v>402</v>
      </c>
      <c r="G54" s="47">
        <v>45275</v>
      </c>
      <c r="H54" s="47">
        <v>45365</v>
      </c>
      <c r="I54" s="199">
        <f t="shared" ca="1" si="1"/>
        <v>0</v>
      </c>
      <c r="J54" s="93">
        <v>1920.5425799999998</v>
      </c>
      <c r="K54" s="93">
        <v>0</v>
      </c>
      <c r="L54" s="93">
        <v>1920.5425799999998</v>
      </c>
      <c r="M54" s="46" t="s">
        <v>520</v>
      </c>
      <c r="N54" s="47">
        <v>45309</v>
      </c>
      <c r="O54" s="46" t="s">
        <v>402</v>
      </c>
      <c r="P54" s="93">
        <v>1920.5425799999998</v>
      </c>
      <c r="Q54" s="113">
        <f t="shared" si="5"/>
        <v>1920.5425799999998</v>
      </c>
      <c r="R54" s="113" t="b">
        <f t="shared" si="4"/>
        <v>1</v>
      </c>
      <c r="S54" s="51" t="b">
        <f t="shared" si="6"/>
        <v>1</v>
      </c>
      <c r="T54" s="260" t="s">
        <v>1183</v>
      </c>
    </row>
    <row r="55" spans="1:20" x14ac:dyDescent="0.25">
      <c r="A55" s="44" t="s">
        <v>169</v>
      </c>
      <c r="B55" s="50" t="s">
        <v>14</v>
      </c>
      <c r="C55" s="54" t="s">
        <v>104</v>
      </c>
      <c r="D55" s="46" t="s">
        <v>469</v>
      </c>
      <c r="E55" s="47">
        <v>45295</v>
      </c>
      <c r="F55" s="46" t="s">
        <v>470</v>
      </c>
      <c r="G55" s="47">
        <v>45295</v>
      </c>
      <c r="H55" s="47">
        <v>45385</v>
      </c>
      <c r="I55" s="199">
        <f t="shared" ca="1" si="1"/>
        <v>0</v>
      </c>
      <c r="J55" s="93">
        <v>2622.5</v>
      </c>
      <c r="K55" s="93">
        <v>1880.7048949999999</v>
      </c>
      <c r="L55" s="93">
        <v>741.79510500000015</v>
      </c>
      <c r="M55" s="46" t="s">
        <v>892</v>
      </c>
      <c r="N55" s="47">
        <v>45386</v>
      </c>
      <c r="O55" s="46" t="s">
        <v>470</v>
      </c>
      <c r="P55" s="93">
        <v>741.79510500000004</v>
      </c>
      <c r="Q55" s="113">
        <f t="shared" ref="Q55:Q118" si="7">IF(P55="","",P55+K55)</f>
        <v>2622.5</v>
      </c>
      <c r="R55" s="113" t="b">
        <f t="shared" si="4"/>
        <v>1</v>
      </c>
      <c r="S55" s="51" t="b">
        <f t="shared" si="6"/>
        <v>1</v>
      </c>
      <c r="T55" s="260" t="s">
        <v>1183</v>
      </c>
    </row>
    <row r="56" spans="1:20" x14ac:dyDescent="0.25">
      <c r="A56" s="44" t="s">
        <v>178</v>
      </c>
      <c r="B56" s="50" t="s">
        <v>21</v>
      </c>
      <c r="C56" s="54" t="s">
        <v>111</v>
      </c>
      <c r="D56" s="46" t="s">
        <v>471</v>
      </c>
      <c r="E56" s="47">
        <v>45295</v>
      </c>
      <c r="F56" s="46" t="s">
        <v>472</v>
      </c>
      <c r="G56" s="47">
        <v>45295</v>
      </c>
      <c r="H56" s="47">
        <v>45385</v>
      </c>
      <c r="I56" s="199">
        <f t="shared" ca="1" si="1"/>
        <v>0</v>
      </c>
      <c r="J56" s="93">
        <v>2653.125</v>
      </c>
      <c r="K56" s="93">
        <v>2653.125</v>
      </c>
      <c r="L56" s="93">
        <v>0</v>
      </c>
      <c r="M56" s="46"/>
      <c r="N56" s="47"/>
      <c r="O56" s="46"/>
      <c r="P56" s="93"/>
      <c r="Q56" s="113" t="str">
        <f t="shared" si="7"/>
        <v/>
      </c>
      <c r="R56" s="113" t="str">
        <f t="shared" si="4"/>
        <v/>
      </c>
      <c r="S56" s="51" t="b">
        <f t="shared" si="6"/>
        <v>1</v>
      </c>
      <c r="T56" s="260" t="s">
        <v>1183</v>
      </c>
    </row>
    <row r="57" spans="1:20" x14ac:dyDescent="0.25">
      <c r="A57" s="44" t="s">
        <v>158</v>
      </c>
      <c r="B57" s="50" t="s">
        <v>25</v>
      </c>
      <c r="C57" s="54" t="s">
        <v>98</v>
      </c>
      <c r="D57" s="46" t="s">
        <v>473</v>
      </c>
      <c r="E57" s="47">
        <v>45299</v>
      </c>
      <c r="F57" s="46" t="s">
        <v>474</v>
      </c>
      <c r="G57" s="47">
        <v>45299</v>
      </c>
      <c r="H57" s="47">
        <v>45389</v>
      </c>
      <c r="I57" s="199">
        <f t="shared" ca="1" si="1"/>
        <v>0</v>
      </c>
      <c r="J57" s="93">
        <v>1069.6500000000003</v>
      </c>
      <c r="K57" s="93">
        <v>0</v>
      </c>
      <c r="L57" s="93">
        <v>1069.6500000000003</v>
      </c>
      <c r="M57" s="46" t="s">
        <v>658</v>
      </c>
      <c r="N57" s="47">
        <v>45323</v>
      </c>
      <c r="O57" s="46" t="s">
        <v>474</v>
      </c>
      <c r="P57" s="93">
        <v>1069.6500000000003</v>
      </c>
      <c r="Q57" s="113">
        <f t="shared" si="7"/>
        <v>1069.6500000000003</v>
      </c>
      <c r="R57" s="113" t="b">
        <f t="shared" si="4"/>
        <v>1</v>
      </c>
      <c r="S57" s="51" t="b">
        <f t="shared" si="6"/>
        <v>1</v>
      </c>
      <c r="T57" s="260" t="s">
        <v>1183</v>
      </c>
    </row>
    <row r="58" spans="1:20" x14ac:dyDescent="0.25">
      <c r="A58" s="44" t="s">
        <v>146</v>
      </c>
      <c r="B58" s="50" t="s">
        <v>47</v>
      </c>
      <c r="C58" s="54" t="s">
        <v>91</v>
      </c>
      <c r="D58" s="46" t="s">
        <v>475</v>
      </c>
      <c r="E58" s="47">
        <v>45302</v>
      </c>
      <c r="F58" s="46" t="s">
        <v>476</v>
      </c>
      <c r="G58" s="47">
        <v>45301</v>
      </c>
      <c r="H58" s="47">
        <v>45391</v>
      </c>
      <c r="I58" s="199">
        <f t="shared" ca="1" si="1"/>
        <v>0</v>
      </c>
      <c r="J58" s="93">
        <v>854.59999999999991</v>
      </c>
      <c r="K58" s="93">
        <v>854.60000000000025</v>
      </c>
      <c r="L58" s="93">
        <v>-3.4106051316484809E-13</v>
      </c>
      <c r="M58" s="46"/>
      <c r="N58" s="47"/>
      <c r="O58" s="46"/>
      <c r="P58" s="93"/>
      <c r="Q58" s="113" t="str">
        <f t="shared" si="7"/>
        <v/>
      </c>
      <c r="R58" s="113" t="str">
        <f t="shared" si="4"/>
        <v/>
      </c>
      <c r="S58" s="51" t="b">
        <f t="shared" si="6"/>
        <v>0</v>
      </c>
      <c r="T58" s="260" t="s">
        <v>1183</v>
      </c>
    </row>
    <row r="59" spans="1:20" x14ac:dyDescent="0.25">
      <c r="A59" s="44" t="s">
        <v>152</v>
      </c>
      <c r="B59" s="50" t="s">
        <v>30</v>
      </c>
      <c r="C59" s="54" t="s">
        <v>95</v>
      </c>
      <c r="D59" s="46" t="s">
        <v>477</v>
      </c>
      <c r="E59" s="47">
        <v>45302</v>
      </c>
      <c r="F59" s="46" t="s">
        <v>478</v>
      </c>
      <c r="G59" s="47">
        <v>45301</v>
      </c>
      <c r="H59" s="47">
        <v>45391</v>
      </c>
      <c r="I59" s="199">
        <f t="shared" ca="1" si="1"/>
        <v>0</v>
      </c>
      <c r="J59" s="93">
        <v>534.125</v>
      </c>
      <c r="K59" s="93">
        <v>534.125</v>
      </c>
      <c r="L59" s="93">
        <v>0</v>
      </c>
      <c r="M59" s="46"/>
      <c r="N59" s="47"/>
      <c r="O59" s="46"/>
      <c r="P59" s="93"/>
      <c r="Q59" s="113" t="str">
        <f t="shared" si="7"/>
        <v/>
      </c>
      <c r="R59" s="113" t="str">
        <f t="shared" si="4"/>
        <v/>
      </c>
      <c r="S59" s="51" t="b">
        <f t="shared" si="6"/>
        <v>0</v>
      </c>
      <c r="T59" s="260" t="s">
        <v>1183</v>
      </c>
    </row>
    <row r="60" spans="1:20" x14ac:dyDescent="0.25">
      <c r="A60" s="44" t="s">
        <v>174</v>
      </c>
      <c r="B60" s="50" t="s">
        <v>22</v>
      </c>
      <c r="C60" s="54" t="s">
        <v>109</v>
      </c>
      <c r="D60" s="46" t="s">
        <v>479</v>
      </c>
      <c r="E60" s="47">
        <v>45302</v>
      </c>
      <c r="F60" s="46" t="s">
        <v>480</v>
      </c>
      <c r="G60" s="47">
        <v>45301</v>
      </c>
      <c r="H60" s="47">
        <v>45391</v>
      </c>
      <c r="I60" s="199">
        <f t="shared" ca="1" si="1"/>
        <v>0</v>
      </c>
      <c r="J60" s="93">
        <v>299.11</v>
      </c>
      <c r="K60" s="93">
        <v>297.53753599999999</v>
      </c>
      <c r="L60" s="93">
        <v>1.572464000000025</v>
      </c>
      <c r="M60" s="46" t="s">
        <v>893</v>
      </c>
      <c r="N60" s="47">
        <v>45359</v>
      </c>
      <c r="O60" s="46" t="s">
        <v>480</v>
      </c>
      <c r="P60" s="93">
        <v>1.5724639999999999</v>
      </c>
      <c r="Q60" s="113">
        <f t="shared" si="7"/>
        <v>299.11</v>
      </c>
      <c r="R60" s="113" t="b">
        <f t="shared" si="4"/>
        <v>1</v>
      </c>
      <c r="S60" s="51" t="b">
        <f t="shared" si="6"/>
        <v>0</v>
      </c>
      <c r="T60" s="260" t="s">
        <v>1183</v>
      </c>
    </row>
    <row r="61" spans="1:20" x14ac:dyDescent="0.25">
      <c r="A61" s="44" t="s">
        <v>179</v>
      </c>
      <c r="B61" s="50" t="s">
        <v>32</v>
      </c>
      <c r="C61" s="54" t="s">
        <v>112</v>
      </c>
      <c r="D61" s="46" t="s">
        <v>481</v>
      </c>
      <c r="E61" s="47">
        <v>45302</v>
      </c>
      <c r="F61" s="46" t="s">
        <v>482</v>
      </c>
      <c r="G61" s="47">
        <v>45302</v>
      </c>
      <c r="H61" s="47">
        <v>45392</v>
      </c>
      <c r="I61" s="199">
        <f t="shared" ca="1" si="1"/>
        <v>0</v>
      </c>
      <c r="J61" s="93">
        <v>854.59999999999991</v>
      </c>
      <c r="K61" s="93">
        <v>854.47181000000012</v>
      </c>
      <c r="L61" s="93">
        <v>0.12818999999979042</v>
      </c>
      <c r="M61" s="46" t="s">
        <v>894</v>
      </c>
      <c r="N61" s="47">
        <v>45440</v>
      </c>
      <c r="O61" s="46" t="s">
        <v>482</v>
      </c>
      <c r="P61" s="93">
        <v>0.12819</v>
      </c>
      <c r="Q61" s="113">
        <f t="shared" si="7"/>
        <v>854.60000000000014</v>
      </c>
      <c r="R61" s="113" t="b">
        <f t="shared" si="4"/>
        <v>1</v>
      </c>
      <c r="S61" s="51" t="b">
        <f t="shared" si="6"/>
        <v>1</v>
      </c>
      <c r="T61" s="260" t="s">
        <v>1183</v>
      </c>
    </row>
    <row r="62" spans="1:20" x14ac:dyDescent="0.25">
      <c r="A62" s="44" t="s">
        <v>179</v>
      </c>
      <c r="B62" s="50" t="s">
        <v>32</v>
      </c>
      <c r="C62" s="54" t="s">
        <v>112</v>
      </c>
      <c r="D62" s="46" t="s">
        <v>483</v>
      </c>
      <c r="E62" s="47">
        <v>45302</v>
      </c>
      <c r="F62" s="46" t="s">
        <v>484</v>
      </c>
      <c r="G62" s="47">
        <v>45302</v>
      </c>
      <c r="H62" s="47">
        <v>45392</v>
      </c>
      <c r="I62" s="199">
        <f t="shared" ca="1" si="1"/>
        <v>0</v>
      </c>
      <c r="J62" s="93">
        <v>1920.5425799999998</v>
      </c>
      <c r="K62" s="93">
        <v>1867.1941750000001</v>
      </c>
      <c r="L62" s="93">
        <v>53.34840499999973</v>
      </c>
      <c r="M62" s="46" t="s">
        <v>895</v>
      </c>
      <c r="N62" s="47">
        <v>45440</v>
      </c>
      <c r="O62" s="46" t="s">
        <v>484</v>
      </c>
      <c r="P62" s="93">
        <v>53.348405</v>
      </c>
      <c r="Q62" s="113">
        <f t="shared" si="7"/>
        <v>1920.54258</v>
      </c>
      <c r="R62" s="113" t="b">
        <f t="shared" si="4"/>
        <v>1</v>
      </c>
      <c r="S62" s="51" t="b">
        <f t="shared" si="6"/>
        <v>1</v>
      </c>
      <c r="T62" s="260" t="s">
        <v>1183</v>
      </c>
    </row>
    <row r="63" spans="1:20" x14ac:dyDescent="0.25">
      <c r="A63" s="44" t="s">
        <v>179</v>
      </c>
      <c r="B63" s="50" t="s">
        <v>32</v>
      </c>
      <c r="C63" s="54" t="s">
        <v>112</v>
      </c>
      <c r="D63" s="46" t="s">
        <v>485</v>
      </c>
      <c r="E63" s="47">
        <v>45302</v>
      </c>
      <c r="F63" s="46" t="s">
        <v>486</v>
      </c>
      <c r="G63" s="47">
        <v>45302</v>
      </c>
      <c r="H63" s="47">
        <v>45392</v>
      </c>
      <c r="I63" s="199">
        <f t="shared" ca="1" si="1"/>
        <v>0</v>
      </c>
      <c r="J63" s="93">
        <v>1068.25</v>
      </c>
      <c r="K63" s="93">
        <v>0</v>
      </c>
      <c r="L63" s="93">
        <v>1068.25</v>
      </c>
      <c r="M63" s="46" t="s">
        <v>659</v>
      </c>
      <c r="N63" s="47">
        <v>45328</v>
      </c>
      <c r="O63" s="46" t="s">
        <v>486</v>
      </c>
      <c r="P63" s="93">
        <v>1068.25</v>
      </c>
      <c r="Q63" s="113">
        <f t="shared" si="7"/>
        <v>1068.25</v>
      </c>
      <c r="R63" s="113" t="b">
        <f t="shared" si="4"/>
        <v>1</v>
      </c>
      <c r="S63" s="51" t="b">
        <f t="shared" si="6"/>
        <v>1</v>
      </c>
      <c r="T63" s="260" t="s">
        <v>1183</v>
      </c>
    </row>
    <row r="64" spans="1:20" x14ac:dyDescent="0.25">
      <c r="A64" s="44" t="s">
        <v>179</v>
      </c>
      <c r="B64" s="50" t="s">
        <v>32</v>
      </c>
      <c r="C64" s="54" t="s">
        <v>112</v>
      </c>
      <c r="D64" s="46" t="s">
        <v>487</v>
      </c>
      <c r="E64" s="47">
        <v>45302</v>
      </c>
      <c r="F64" s="46" t="s">
        <v>488</v>
      </c>
      <c r="G64" s="47">
        <v>45302</v>
      </c>
      <c r="H64" s="47">
        <v>45392</v>
      </c>
      <c r="I64" s="199">
        <f t="shared" ca="1" si="1"/>
        <v>0</v>
      </c>
      <c r="J64" s="93">
        <v>1068.25</v>
      </c>
      <c r="K64" s="93">
        <v>0</v>
      </c>
      <c r="L64" s="93">
        <v>1068.25</v>
      </c>
      <c r="M64" s="46" t="s">
        <v>660</v>
      </c>
      <c r="N64" s="47">
        <v>45328</v>
      </c>
      <c r="O64" s="46" t="s">
        <v>488</v>
      </c>
      <c r="P64" s="93">
        <v>1068.25</v>
      </c>
      <c r="Q64" s="113">
        <f t="shared" si="7"/>
        <v>1068.25</v>
      </c>
      <c r="R64" s="113" t="b">
        <f t="shared" si="4"/>
        <v>1</v>
      </c>
      <c r="S64" s="51" t="b">
        <f t="shared" si="6"/>
        <v>1</v>
      </c>
      <c r="T64" s="260" t="s">
        <v>1183</v>
      </c>
    </row>
    <row r="65" spans="1:20" x14ac:dyDescent="0.25">
      <c r="A65" s="44" t="s">
        <v>161</v>
      </c>
      <c r="B65" s="50" t="s">
        <v>41</v>
      </c>
      <c r="C65" s="54" t="s">
        <v>125</v>
      </c>
      <c r="D65" s="46" t="s">
        <v>489</v>
      </c>
      <c r="E65" s="47">
        <v>45306</v>
      </c>
      <c r="F65" s="46" t="s">
        <v>490</v>
      </c>
      <c r="G65" s="47">
        <v>45306</v>
      </c>
      <c r="H65" s="47">
        <v>45396</v>
      </c>
      <c r="I65" s="199">
        <f t="shared" ca="1" si="1"/>
        <v>0</v>
      </c>
      <c r="J65" s="93">
        <v>202.168125</v>
      </c>
      <c r="K65" s="93">
        <v>202.168125</v>
      </c>
      <c r="L65" s="93">
        <v>0</v>
      </c>
      <c r="M65" s="46"/>
      <c r="N65" s="47"/>
      <c r="O65" s="46"/>
      <c r="P65" s="93"/>
      <c r="Q65" s="113" t="str">
        <f t="shared" si="7"/>
        <v/>
      </c>
      <c r="R65" s="113" t="str">
        <f t="shared" si="4"/>
        <v/>
      </c>
      <c r="S65" s="51" t="b">
        <f t="shared" si="6"/>
        <v>1</v>
      </c>
      <c r="T65" s="260" t="s">
        <v>1183</v>
      </c>
    </row>
    <row r="66" spans="1:20" x14ac:dyDescent="0.25">
      <c r="A66" s="44" t="s">
        <v>158</v>
      </c>
      <c r="B66" s="50" t="s">
        <v>25</v>
      </c>
      <c r="C66" s="54" t="s">
        <v>98</v>
      </c>
      <c r="D66" s="46" t="s">
        <v>491</v>
      </c>
      <c r="E66" s="47">
        <v>45309</v>
      </c>
      <c r="F66" s="46" t="s">
        <v>492</v>
      </c>
      <c r="G66" s="47">
        <v>45309</v>
      </c>
      <c r="H66" s="47">
        <v>45399</v>
      </c>
      <c r="I66" s="199">
        <f t="shared" ca="1" si="1"/>
        <v>0</v>
      </c>
      <c r="J66" s="93">
        <v>524.12850000000014</v>
      </c>
      <c r="K66" s="93">
        <v>524.12850000000003</v>
      </c>
      <c r="L66" s="93">
        <v>1.1368683772161603E-13</v>
      </c>
      <c r="M66" s="46"/>
      <c r="N66" s="47"/>
      <c r="O66" s="46"/>
      <c r="P66" s="93"/>
      <c r="Q66" s="113" t="str">
        <f t="shared" si="7"/>
        <v/>
      </c>
      <c r="R66" s="113" t="str">
        <f t="shared" si="4"/>
        <v/>
      </c>
      <c r="S66" s="51" t="b">
        <f t="shared" si="6"/>
        <v>1</v>
      </c>
      <c r="T66" s="260" t="s">
        <v>1183</v>
      </c>
    </row>
    <row r="67" spans="1:20" x14ac:dyDescent="0.25">
      <c r="A67" s="44" t="s">
        <v>161</v>
      </c>
      <c r="B67" s="50" t="s">
        <v>41</v>
      </c>
      <c r="C67" s="54" t="s">
        <v>125</v>
      </c>
      <c r="D67" s="46" t="s">
        <v>493</v>
      </c>
      <c r="E67" s="47">
        <v>45309</v>
      </c>
      <c r="F67" s="46" t="s">
        <v>494</v>
      </c>
      <c r="G67" s="47">
        <v>45309</v>
      </c>
      <c r="H67" s="47">
        <v>45399</v>
      </c>
      <c r="I67" s="199">
        <f t="shared" ca="1" si="1"/>
        <v>0</v>
      </c>
      <c r="J67" s="93">
        <v>1329.4371249999999</v>
      </c>
      <c r="K67" s="93">
        <v>1329.4371249999999</v>
      </c>
      <c r="L67" s="93">
        <v>0</v>
      </c>
      <c r="M67" s="46"/>
      <c r="N67" s="47"/>
      <c r="O67" s="46"/>
      <c r="P67" s="93"/>
      <c r="Q67" s="113" t="str">
        <f t="shared" si="7"/>
        <v/>
      </c>
      <c r="R67" s="113" t="str">
        <f t="shared" si="4"/>
        <v/>
      </c>
      <c r="S67" s="51" t="b">
        <f t="shared" si="6"/>
        <v>1</v>
      </c>
      <c r="T67" s="260" t="s">
        <v>1183</v>
      </c>
    </row>
    <row r="68" spans="1:20" x14ac:dyDescent="0.25">
      <c r="A68" s="44" t="s">
        <v>146</v>
      </c>
      <c r="B68" s="50" t="s">
        <v>47</v>
      </c>
      <c r="C68" s="54" t="s">
        <v>91</v>
      </c>
      <c r="D68" s="46" t="s">
        <v>495</v>
      </c>
      <c r="E68" s="47">
        <v>45310</v>
      </c>
      <c r="F68" s="46" t="s">
        <v>496</v>
      </c>
      <c r="G68" s="47">
        <v>45310</v>
      </c>
      <c r="H68" s="47">
        <v>45400</v>
      </c>
      <c r="I68" s="199">
        <f t="shared" ca="1" si="1"/>
        <v>0</v>
      </c>
      <c r="J68" s="93">
        <v>1068.25</v>
      </c>
      <c r="K68" s="93">
        <v>1027.0625530000004</v>
      </c>
      <c r="L68" s="93">
        <v>41.187446999999565</v>
      </c>
      <c r="M68" s="46"/>
      <c r="N68" s="47"/>
      <c r="O68" s="46"/>
      <c r="P68" s="93"/>
      <c r="Q68" s="113" t="str">
        <f t="shared" si="7"/>
        <v/>
      </c>
      <c r="R68" s="113" t="str">
        <f t="shared" si="4"/>
        <v/>
      </c>
      <c r="S68" s="51" t="b">
        <f t="shared" si="6"/>
        <v>1</v>
      </c>
      <c r="T68" s="260" t="s">
        <v>1183</v>
      </c>
    </row>
    <row r="69" spans="1:20" x14ac:dyDescent="0.25">
      <c r="A69" s="44" t="s">
        <v>150</v>
      </c>
      <c r="B69" s="50" t="s">
        <v>46</v>
      </c>
      <c r="C69" s="54" t="s">
        <v>93</v>
      </c>
      <c r="D69" s="46" t="s">
        <v>497</v>
      </c>
      <c r="E69" s="47">
        <v>45310</v>
      </c>
      <c r="F69" s="46" t="s">
        <v>498</v>
      </c>
      <c r="G69" s="47">
        <v>45310</v>
      </c>
      <c r="H69" s="47">
        <v>45400</v>
      </c>
      <c r="I69" s="199">
        <f t="shared" ca="1" si="1"/>
        <v>0</v>
      </c>
      <c r="J69" s="93">
        <v>2653.125</v>
      </c>
      <c r="K69" s="93">
        <v>2576.1557212500006</v>
      </c>
      <c r="L69" s="93">
        <v>76.969278749999376</v>
      </c>
      <c r="M69" s="46" t="s">
        <v>1197</v>
      </c>
      <c r="N69" s="47">
        <v>45517</v>
      </c>
      <c r="O69" s="46" t="s">
        <v>498</v>
      </c>
      <c r="P69" s="93">
        <v>76.969278750000001</v>
      </c>
      <c r="Q69" s="113">
        <f t="shared" si="7"/>
        <v>2653.1250000000005</v>
      </c>
      <c r="R69" s="113" t="b">
        <f t="shared" si="4"/>
        <v>1</v>
      </c>
      <c r="S69" s="51" t="b">
        <f t="shared" si="6"/>
        <v>1</v>
      </c>
      <c r="T69" s="260" t="s">
        <v>1183</v>
      </c>
    </row>
    <row r="70" spans="1:20" x14ac:dyDescent="0.25">
      <c r="A70" s="44" t="s">
        <v>206</v>
      </c>
      <c r="B70" s="50" t="s">
        <v>314</v>
      </c>
      <c r="C70" s="54" t="s">
        <v>208</v>
      </c>
      <c r="D70" s="46" t="s">
        <v>499</v>
      </c>
      <c r="E70" s="47">
        <v>45310</v>
      </c>
      <c r="F70" s="46" t="s">
        <v>500</v>
      </c>
      <c r="G70" s="47">
        <v>45310</v>
      </c>
      <c r="H70" s="47">
        <v>45400</v>
      </c>
      <c r="I70" s="199">
        <f t="shared" ca="1" si="1"/>
        <v>0</v>
      </c>
      <c r="J70" s="93">
        <v>531.5</v>
      </c>
      <c r="K70" s="93">
        <v>531.5</v>
      </c>
      <c r="L70" s="93">
        <v>0</v>
      </c>
      <c r="M70" s="46"/>
      <c r="N70" s="47"/>
      <c r="O70" s="46"/>
      <c r="P70" s="93"/>
      <c r="Q70" s="113" t="str">
        <f t="shared" si="7"/>
        <v/>
      </c>
      <c r="R70" s="113" t="str">
        <f t="shared" si="4"/>
        <v/>
      </c>
      <c r="S70" s="51" t="b">
        <f t="shared" si="6"/>
        <v>1</v>
      </c>
      <c r="T70" s="260" t="s">
        <v>1183</v>
      </c>
    </row>
    <row r="71" spans="1:20" x14ac:dyDescent="0.25">
      <c r="A71" s="44" t="s">
        <v>174</v>
      </c>
      <c r="B71" s="50" t="s">
        <v>22</v>
      </c>
      <c r="C71" s="54" t="s">
        <v>109</v>
      </c>
      <c r="D71" s="46" t="s">
        <v>501</v>
      </c>
      <c r="E71" s="47">
        <v>45314</v>
      </c>
      <c r="F71" s="46" t="s">
        <v>502</v>
      </c>
      <c r="G71" s="47">
        <v>45314</v>
      </c>
      <c r="H71" s="47">
        <v>45404</v>
      </c>
      <c r="I71" s="199">
        <f t="shared" ca="1" si="1"/>
        <v>0</v>
      </c>
      <c r="J71" s="93">
        <v>299.11</v>
      </c>
      <c r="K71" s="93">
        <v>297.53753599999999</v>
      </c>
      <c r="L71" s="93">
        <v>1.572464000000025</v>
      </c>
      <c r="M71" s="46" t="s">
        <v>896</v>
      </c>
      <c r="N71" s="47">
        <v>45366</v>
      </c>
      <c r="O71" s="46" t="s">
        <v>502</v>
      </c>
      <c r="P71" s="93">
        <v>1.5724639999999999</v>
      </c>
      <c r="Q71" s="113">
        <f t="shared" si="7"/>
        <v>299.11</v>
      </c>
      <c r="R71" s="113" t="b">
        <f t="shared" si="4"/>
        <v>1</v>
      </c>
      <c r="S71" s="51" t="b">
        <f t="shared" si="6"/>
        <v>1</v>
      </c>
      <c r="T71" s="260" t="s">
        <v>1183</v>
      </c>
    </row>
    <row r="72" spans="1:20" x14ac:dyDescent="0.25">
      <c r="A72" s="44" t="s">
        <v>174</v>
      </c>
      <c r="B72" s="50" t="s">
        <v>22</v>
      </c>
      <c r="C72" s="54" t="s">
        <v>109</v>
      </c>
      <c r="D72" s="46" t="s">
        <v>503</v>
      </c>
      <c r="E72" s="47">
        <v>45314</v>
      </c>
      <c r="F72" s="46" t="s">
        <v>504</v>
      </c>
      <c r="G72" s="47">
        <v>45314</v>
      </c>
      <c r="H72" s="47">
        <v>45404</v>
      </c>
      <c r="I72" s="199">
        <f t="shared" ca="1" si="1"/>
        <v>0</v>
      </c>
      <c r="J72" s="93">
        <v>186.94374999999999</v>
      </c>
      <c r="K72" s="93">
        <v>185.96096</v>
      </c>
      <c r="L72" s="93">
        <v>0.98278999999999428</v>
      </c>
      <c r="M72" s="46" t="s">
        <v>896</v>
      </c>
      <c r="N72" s="47">
        <v>45366</v>
      </c>
      <c r="O72" s="46" t="s">
        <v>504</v>
      </c>
      <c r="P72" s="93">
        <v>0.98278999999999994</v>
      </c>
      <c r="Q72" s="113">
        <f t="shared" si="7"/>
        <v>186.94374999999999</v>
      </c>
      <c r="R72" s="113" t="b">
        <f t="shared" si="4"/>
        <v>1</v>
      </c>
      <c r="S72" s="51" t="b">
        <f t="shared" si="6"/>
        <v>1</v>
      </c>
      <c r="T72" s="260" t="s">
        <v>1183</v>
      </c>
    </row>
    <row r="73" spans="1:20" x14ac:dyDescent="0.25">
      <c r="A73" s="44" t="s">
        <v>146</v>
      </c>
      <c r="B73" s="50" t="s">
        <v>47</v>
      </c>
      <c r="C73" s="54" t="s">
        <v>91</v>
      </c>
      <c r="D73" s="46" t="s">
        <v>505</v>
      </c>
      <c r="E73" s="47">
        <v>45315</v>
      </c>
      <c r="F73" s="46" t="s">
        <v>506</v>
      </c>
      <c r="G73" s="47">
        <v>45315</v>
      </c>
      <c r="H73" s="47">
        <v>45405</v>
      </c>
      <c r="I73" s="199">
        <f t="shared" ca="1" si="1"/>
        <v>0</v>
      </c>
      <c r="J73" s="93">
        <v>373.88749999999999</v>
      </c>
      <c r="K73" s="93">
        <v>373.88749999999999</v>
      </c>
      <c r="L73" s="93">
        <v>0</v>
      </c>
      <c r="M73" s="46"/>
      <c r="N73" s="47"/>
      <c r="O73" s="46"/>
      <c r="P73" s="93"/>
      <c r="Q73" s="113" t="str">
        <f t="shared" si="7"/>
        <v/>
      </c>
      <c r="R73" s="113" t="str">
        <f t="shared" si="4"/>
        <v/>
      </c>
      <c r="S73" s="51" t="b">
        <f t="shared" si="6"/>
        <v>1</v>
      </c>
      <c r="T73" s="260" t="s">
        <v>1183</v>
      </c>
    </row>
    <row r="74" spans="1:20" x14ac:dyDescent="0.25">
      <c r="A74" s="44" t="s">
        <v>158</v>
      </c>
      <c r="B74" s="50" t="s">
        <v>25</v>
      </c>
      <c r="C74" s="54" t="s">
        <v>98</v>
      </c>
      <c r="D74" s="46" t="s">
        <v>507</v>
      </c>
      <c r="E74" s="47">
        <v>45315</v>
      </c>
      <c r="F74" s="46" t="s">
        <v>508</v>
      </c>
      <c r="G74" s="47">
        <v>45315</v>
      </c>
      <c r="H74" s="47">
        <v>45405</v>
      </c>
      <c r="I74" s="199">
        <f t="shared" ca="1" si="1"/>
        <v>0</v>
      </c>
      <c r="J74" s="93">
        <v>599.00400000000013</v>
      </c>
      <c r="K74" s="93">
        <v>599.00400000000002</v>
      </c>
      <c r="L74" s="93">
        <v>1.1368683772161603E-13</v>
      </c>
      <c r="M74" s="46"/>
      <c r="N74" s="47"/>
      <c r="O74" s="46"/>
      <c r="P74" s="93"/>
      <c r="Q74" s="113" t="str">
        <f t="shared" si="7"/>
        <v/>
      </c>
      <c r="R74" s="113" t="str">
        <f t="shared" si="4"/>
        <v/>
      </c>
      <c r="S74" s="51" t="b">
        <f t="shared" si="6"/>
        <v>1</v>
      </c>
      <c r="T74" s="260" t="s">
        <v>1183</v>
      </c>
    </row>
    <row r="75" spans="1:20" x14ac:dyDescent="0.25">
      <c r="A75" s="44" t="s">
        <v>148</v>
      </c>
      <c r="B75" s="50" t="s">
        <v>38</v>
      </c>
      <c r="C75" s="54" t="s">
        <v>92</v>
      </c>
      <c r="D75" s="46" t="s">
        <v>509</v>
      </c>
      <c r="E75" s="47">
        <v>45316</v>
      </c>
      <c r="F75" s="46" t="s">
        <v>510</v>
      </c>
      <c r="G75" s="47">
        <v>45316</v>
      </c>
      <c r="H75" s="47">
        <v>45406</v>
      </c>
      <c r="I75" s="199">
        <f t="shared" ca="1" si="1"/>
        <v>0</v>
      </c>
      <c r="J75" s="93">
        <v>961.42499999999984</v>
      </c>
      <c r="K75" s="93">
        <v>961.42499999999984</v>
      </c>
      <c r="L75" s="93">
        <v>0</v>
      </c>
      <c r="M75" s="46"/>
      <c r="N75" s="47"/>
      <c r="O75" s="46"/>
      <c r="P75" s="93"/>
      <c r="Q75" s="113" t="str">
        <f t="shared" si="7"/>
        <v/>
      </c>
      <c r="R75" s="113" t="str">
        <f t="shared" si="4"/>
        <v/>
      </c>
      <c r="S75" s="51" t="b">
        <f t="shared" si="6"/>
        <v>1</v>
      </c>
      <c r="T75" s="260" t="s">
        <v>1183</v>
      </c>
    </row>
    <row r="76" spans="1:20" x14ac:dyDescent="0.25">
      <c r="A76" s="44" t="s">
        <v>148</v>
      </c>
      <c r="B76" s="50" t="s">
        <v>38</v>
      </c>
      <c r="C76" s="54" t="s">
        <v>92</v>
      </c>
      <c r="D76" s="46" t="s">
        <v>511</v>
      </c>
      <c r="E76" s="47">
        <v>45316</v>
      </c>
      <c r="F76" s="46" t="s">
        <v>512</v>
      </c>
      <c r="G76" s="47">
        <v>45316</v>
      </c>
      <c r="H76" s="47">
        <v>45406</v>
      </c>
      <c r="I76" s="199">
        <f t="shared" ca="1" si="1"/>
        <v>0</v>
      </c>
      <c r="J76" s="93">
        <v>683.68</v>
      </c>
      <c r="K76" s="93">
        <v>683.68</v>
      </c>
      <c r="L76" s="93">
        <v>0</v>
      </c>
      <c r="M76" s="46"/>
      <c r="N76" s="47"/>
      <c r="O76" s="46"/>
      <c r="P76" s="93"/>
      <c r="Q76" s="113" t="str">
        <f t="shared" si="7"/>
        <v/>
      </c>
      <c r="R76" s="113" t="str">
        <f t="shared" si="4"/>
        <v/>
      </c>
      <c r="S76" s="51" t="b">
        <f t="shared" si="6"/>
        <v>1</v>
      </c>
      <c r="T76" s="260" t="s">
        <v>1183</v>
      </c>
    </row>
    <row r="77" spans="1:20" x14ac:dyDescent="0.25">
      <c r="A77" s="44" t="s">
        <v>141</v>
      </c>
      <c r="B77" s="50" t="s">
        <v>45</v>
      </c>
      <c r="C77" s="54" t="s">
        <v>116</v>
      </c>
      <c r="D77" s="46" t="s">
        <v>513</v>
      </c>
      <c r="E77" s="47">
        <v>45321</v>
      </c>
      <c r="F77" s="46" t="s">
        <v>514</v>
      </c>
      <c r="G77" s="47">
        <v>45321</v>
      </c>
      <c r="H77" s="47">
        <v>45411</v>
      </c>
      <c r="I77" s="199">
        <f t="shared" ca="1" si="1"/>
        <v>0</v>
      </c>
      <c r="J77" s="93">
        <v>427.29999999999995</v>
      </c>
      <c r="K77" s="93">
        <v>0</v>
      </c>
      <c r="L77" s="93">
        <v>427.29999999999995</v>
      </c>
      <c r="M77" s="46" t="s">
        <v>1080</v>
      </c>
      <c r="N77" s="47">
        <v>45457</v>
      </c>
      <c r="O77" s="46" t="s">
        <v>514</v>
      </c>
      <c r="P77" s="93">
        <v>427.29999999999995</v>
      </c>
      <c r="Q77" s="113">
        <f t="shared" si="7"/>
        <v>427.29999999999995</v>
      </c>
      <c r="R77" s="113" t="b">
        <f t="shared" si="4"/>
        <v>1</v>
      </c>
      <c r="S77" s="51" t="b">
        <f t="shared" si="6"/>
        <v>1</v>
      </c>
      <c r="T77" s="260" t="s">
        <v>1183</v>
      </c>
    </row>
    <row r="78" spans="1:20" x14ac:dyDescent="0.25">
      <c r="A78" s="44" t="s">
        <v>141</v>
      </c>
      <c r="B78" s="50" t="s">
        <v>45</v>
      </c>
      <c r="C78" s="54" t="s">
        <v>116</v>
      </c>
      <c r="D78" s="46" t="s">
        <v>515</v>
      </c>
      <c r="E78" s="47">
        <v>45321</v>
      </c>
      <c r="F78" s="46" t="s">
        <v>516</v>
      </c>
      <c r="G78" s="47">
        <v>45321</v>
      </c>
      <c r="H78" s="47">
        <v>45411</v>
      </c>
      <c r="I78" s="199">
        <f t="shared" ref="I78:I141" ca="1" si="8">IF(H78&lt;TODAY(),0,H78-TODAY())</f>
        <v>0</v>
      </c>
      <c r="J78" s="93">
        <v>854.59999999999991</v>
      </c>
      <c r="K78" s="93">
        <v>854.59999999999991</v>
      </c>
      <c r="L78" s="93">
        <v>0</v>
      </c>
      <c r="M78" s="46"/>
      <c r="N78" s="47"/>
      <c r="O78" s="46"/>
      <c r="P78" s="93"/>
      <c r="Q78" s="113" t="str">
        <f t="shared" si="7"/>
        <v/>
      </c>
      <c r="R78" s="113" t="str">
        <f t="shared" si="4"/>
        <v/>
      </c>
      <c r="S78" s="51" t="b">
        <f t="shared" ref="S78:S109" si="9">E78=G78</f>
        <v>1</v>
      </c>
      <c r="T78" s="260" t="s">
        <v>1183</v>
      </c>
    </row>
    <row r="79" spans="1:20" x14ac:dyDescent="0.25">
      <c r="A79" s="44" t="s">
        <v>158</v>
      </c>
      <c r="B79" s="50" t="s">
        <v>25</v>
      </c>
      <c r="C79" s="54" t="s">
        <v>98</v>
      </c>
      <c r="D79" s="46" t="s">
        <v>569</v>
      </c>
      <c r="E79" s="47">
        <v>45323</v>
      </c>
      <c r="F79" s="46" t="s">
        <v>570</v>
      </c>
      <c r="G79" s="47">
        <v>45323</v>
      </c>
      <c r="H79" s="47">
        <v>45413</v>
      </c>
      <c r="I79" s="199">
        <f t="shared" ca="1" si="8"/>
        <v>0</v>
      </c>
      <c r="J79" s="93">
        <v>2098</v>
      </c>
      <c r="K79" s="93">
        <v>965.07999999999993</v>
      </c>
      <c r="L79" s="93">
        <v>1132.92</v>
      </c>
      <c r="M79" s="46" t="s">
        <v>897</v>
      </c>
      <c r="N79" s="47">
        <v>45433</v>
      </c>
      <c r="O79" s="46" t="s">
        <v>570</v>
      </c>
      <c r="P79" s="93">
        <v>1132.92</v>
      </c>
      <c r="Q79" s="113">
        <f t="shared" si="7"/>
        <v>2098</v>
      </c>
      <c r="R79" s="113" t="b">
        <f t="shared" ref="R79:R142" si="10">IF(P79="","",J79&gt;=Q79)</f>
        <v>1</v>
      </c>
      <c r="S79" s="51" t="b">
        <f t="shared" si="9"/>
        <v>1</v>
      </c>
      <c r="T79" s="260" t="s">
        <v>1183</v>
      </c>
    </row>
    <row r="80" spans="1:20" x14ac:dyDescent="0.25">
      <c r="A80" s="44" t="s">
        <v>158</v>
      </c>
      <c r="B80" s="50" t="s">
        <v>25</v>
      </c>
      <c r="C80" s="54" t="s">
        <v>98</v>
      </c>
      <c r="D80" s="46" t="s">
        <v>571</v>
      </c>
      <c r="E80" s="47">
        <v>45323</v>
      </c>
      <c r="F80" s="46" t="s">
        <v>572</v>
      </c>
      <c r="G80" s="47">
        <v>45323</v>
      </c>
      <c r="H80" s="47">
        <v>45413</v>
      </c>
      <c r="I80" s="199">
        <f t="shared" ca="1" si="8"/>
        <v>0</v>
      </c>
      <c r="J80" s="93">
        <v>1091.0430000000001</v>
      </c>
      <c r="K80" s="93">
        <v>1091.0430000000001</v>
      </c>
      <c r="L80" s="93">
        <v>0</v>
      </c>
      <c r="M80" s="46"/>
      <c r="N80" s="47"/>
      <c r="O80" s="46"/>
      <c r="P80" s="93"/>
      <c r="Q80" s="113" t="str">
        <f t="shared" si="7"/>
        <v/>
      </c>
      <c r="R80" s="113" t="str">
        <f t="shared" si="10"/>
        <v/>
      </c>
      <c r="S80" s="51" t="b">
        <f t="shared" si="9"/>
        <v>1</v>
      </c>
      <c r="T80" s="260" t="s">
        <v>1183</v>
      </c>
    </row>
    <row r="81" spans="1:20" x14ac:dyDescent="0.25">
      <c r="A81" s="44" t="s">
        <v>163</v>
      </c>
      <c r="B81" s="50" t="s">
        <v>29</v>
      </c>
      <c r="C81" s="54" t="s">
        <v>126</v>
      </c>
      <c r="D81" s="46" t="s">
        <v>573</v>
      </c>
      <c r="E81" s="47">
        <v>45323</v>
      </c>
      <c r="F81" s="46" t="s">
        <v>574</v>
      </c>
      <c r="G81" s="47">
        <v>45323</v>
      </c>
      <c r="H81" s="47">
        <v>45413</v>
      </c>
      <c r="I81" s="199">
        <f t="shared" ca="1" si="8"/>
        <v>0</v>
      </c>
      <c r="J81" s="93">
        <v>318.375</v>
      </c>
      <c r="K81" s="93">
        <v>0</v>
      </c>
      <c r="L81" s="93">
        <v>318.375</v>
      </c>
      <c r="M81" s="46" t="s">
        <v>898</v>
      </c>
      <c r="N81" s="47">
        <v>45406</v>
      </c>
      <c r="O81" s="46" t="s">
        <v>574</v>
      </c>
      <c r="P81" s="93">
        <v>318.375</v>
      </c>
      <c r="Q81" s="113">
        <f t="shared" si="7"/>
        <v>318.375</v>
      </c>
      <c r="R81" s="113" t="b">
        <f t="shared" si="10"/>
        <v>1</v>
      </c>
      <c r="S81" s="51" t="b">
        <f t="shared" si="9"/>
        <v>1</v>
      </c>
      <c r="T81" s="260" t="s">
        <v>1183</v>
      </c>
    </row>
    <row r="82" spans="1:20" x14ac:dyDescent="0.25">
      <c r="A82" s="44" t="s">
        <v>177</v>
      </c>
      <c r="B82" s="50" t="s">
        <v>9</v>
      </c>
      <c r="C82" s="54" t="s">
        <v>110</v>
      </c>
      <c r="D82" s="46" t="s">
        <v>575</v>
      </c>
      <c r="E82" s="47">
        <v>45323</v>
      </c>
      <c r="F82" s="46" t="s">
        <v>576</v>
      </c>
      <c r="G82" s="47">
        <v>45323</v>
      </c>
      <c r="H82" s="47">
        <v>45413</v>
      </c>
      <c r="I82" s="199">
        <f t="shared" ca="1" si="8"/>
        <v>0</v>
      </c>
      <c r="J82" s="93">
        <v>672.11085249999996</v>
      </c>
      <c r="K82" s="93">
        <v>672.11085249999996</v>
      </c>
      <c r="L82" s="93">
        <v>0</v>
      </c>
      <c r="M82" s="46"/>
      <c r="N82" s="47"/>
      <c r="O82" s="46"/>
      <c r="P82" s="93"/>
      <c r="Q82" s="113" t="str">
        <f t="shared" si="7"/>
        <v/>
      </c>
      <c r="R82" s="113" t="str">
        <f t="shared" si="10"/>
        <v/>
      </c>
      <c r="S82" s="51" t="b">
        <f t="shared" si="9"/>
        <v>1</v>
      </c>
      <c r="T82" s="260" t="s">
        <v>1183</v>
      </c>
    </row>
    <row r="83" spans="1:20" x14ac:dyDescent="0.25">
      <c r="A83" s="44" t="s">
        <v>146</v>
      </c>
      <c r="B83" s="50" t="s">
        <v>47</v>
      </c>
      <c r="C83" s="54" t="s">
        <v>91</v>
      </c>
      <c r="D83" s="46" t="s">
        <v>577</v>
      </c>
      <c r="E83" s="47">
        <v>45324</v>
      </c>
      <c r="F83" s="46" t="s">
        <v>578</v>
      </c>
      <c r="G83" s="47">
        <v>45324</v>
      </c>
      <c r="H83" s="47">
        <v>45414</v>
      </c>
      <c r="I83" s="199">
        <f t="shared" ca="1" si="8"/>
        <v>0</v>
      </c>
      <c r="J83" s="93">
        <v>534.125</v>
      </c>
      <c r="K83" s="93">
        <v>534.12500000000023</v>
      </c>
      <c r="L83" s="93">
        <v>-2.2737367544323206E-13</v>
      </c>
      <c r="M83" s="46"/>
      <c r="N83" s="47"/>
      <c r="O83" s="46"/>
      <c r="P83" s="93"/>
      <c r="Q83" s="113" t="str">
        <f t="shared" si="7"/>
        <v/>
      </c>
      <c r="R83" s="113" t="str">
        <f t="shared" si="10"/>
        <v/>
      </c>
      <c r="S83" s="51" t="b">
        <f t="shared" si="9"/>
        <v>1</v>
      </c>
      <c r="T83" s="260" t="s">
        <v>1183</v>
      </c>
    </row>
    <row r="84" spans="1:20" x14ac:dyDescent="0.25">
      <c r="A84" s="44" t="s">
        <v>146</v>
      </c>
      <c r="B84" s="50" t="s">
        <v>47</v>
      </c>
      <c r="C84" s="54" t="s">
        <v>91</v>
      </c>
      <c r="D84" s="46" t="s">
        <v>579</v>
      </c>
      <c r="E84" s="47">
        <v>45324</v>
      </c>
      <c r="F84" s="46" t="s">
        <v>580</v>
      </c>
      <c r="G84" s="47">
        <v>45324</v>
      </c>
      <c r="H84" s="47">
        <v>45414</v>
      </c>
      <c r="I84" s="199">
        <f t="shared" ca="1" si="8"/>
        <v>0</v>
      </c>
      <c r="J84" s="93">
        <v>801.18749999999989</v>
      </c>
      <c r="K84" s="93">
        <v>801.18750000000011</v>
      </c>
      <c r="L84" s="93">
        <v>-2.2737367544323206E-13</v>
      </c>
      <c r="M84" s="46"/>
      <c r="N84" s="47"/>
      <c r="O84" s="46"/>
      <c r="P84" s="93"/>
      <c r="Q84" s="113" t="str">
        <f t="shared" si="7"/>
        <v/>
      </c>
      <c r="R84" s="113" t="str">
        <f t="shared" si="10"/>
        <v/>
      </c>
      <c r="S84" s="51" t="b">
        <f t="shared" si="9"/>
        <v>1</v>
      </c>
      <c r="T84" s="260" t="s">
        <v>1183</v>
      </c>
    </row>
    <row r="85" spans="1:20" x14ac:dyDescent="0.25">
      <c r="A85" s="44" t="s">
        <v>146</v>
      </c>
      <c r="B85" s="50" t="s">
        <v>47</v>
      </c>
      <c r="C85" s="54" t="s">
        <v>91</v>
      </c>
      <c r="D85" s="46" t="s">
        <v>581</v>
      </c>
      <c r="E85" s="47">
        <v>45324</v>
      </c>
      <c r="F85" s="46" t="s">
        <v>582</v>
      </c>
      <c r="G85" s="47">
        <v>45324</v>
      </c>
      <c r="H85" s="47">
        <v>45414</v>
      </c>
      <c r="I85" s="199">
        <f t="shared" ca="1" si="8"/>
        <v>0</v>
      </c>
      <c r="J85" s="93">
        <v>267.0625</v>
      </c>
      <c r="K85" s="93">
        <v>267.0625</v>
      </c>
      <c r="L85" s="93">
        <v>0</v>
      </c>
      <c r="M85" s="46"/>
      <c r="N85" s="47"/>
      <c r="O85" s="46"/>
      <c r="P85" s="93"/>
      <c r="Q85" s="113" t="str">
        <f t="shared" si="7"/>
        <v/>
      </c>
      <c r="R85" s="113" t="str">
        <f t="shared" si="10"/>
        <v/>
      </c>
      <c r="S85" s="51" t="b">
        <f t="shared" si="9"/>
        <v>1</v>
      </c>
      <c r="T85" s="260" t="s">
        <v>1183</v>
      </c>
    </row>
    <row r="86" spans="1:20" x14ac:dyDescent="0.25">
      <c r="A86" s="44" t="s">
        <v>162</v>
      </c>
      <c r="B86" s="50" t="s">
        <v>31</v>
      </c>
      <c r="C86" s="54" t="s">
        <v>99</v>
      </c>
      <c r="D86" s="46" t="s">
        <v>583</v>
      </c>
      <c r="E86" s="47">
        <v>45324</v>
      </c>
      <c r="F86" s="46" t="s">
        <v>584</v>
      </c>
      <c r="G86" s="47">
        <v>45324</v>
      </c>
      <c r="H86" s="47">
        <v>45414</v>
      </c>
      <c r="I86" s="199">
        <f t="shared" ca="1" si="8"/>
        <v>0</v>
      </c>
      <c r="J86" s="93">
        <v>1064.575</v>
      </c>
      <c r="K86" s="93">
        <v>1062.0264074500003</v>
      </c>
      <c r="L86" s="93">
        <v>2.5485925499997393</v>
      </c>
      <c r="M86" s="46" t="s">
        <v>1198</v>
      </c>
      <c r="N86" s="47">
        <v>45526</v>
      </c>
      <c r="O86" s="46" t="s">
        <v>584</v>
      </c>
      <c r="P86" s="93">
        <v>2.5485925500000004</v>
      </c>
      <c r="Q86" s="113">
        <f t="shared" si="7"/>
        <v>1064.5750000000003</v>
      </c>
      <c r="R86" s="113" t="b">
        <f t="shared" si="10"/>
        <v>1</v>
      </c>
      <c r="S86" s="51" t="b">
        <f t="shared" si="9"/>
        <v>1</v>
      </c>
      <c r="T86" s="260" t="s">
        <v>1183</v>
      </c>
    </row>
    <row r="87" spans="1:20" x14ac:dyDescent="0.25">
      <c r="A87" s="44" t="s">
        <v>174</v>
      </c>
      <c r="B87" s="50" t="s">
        <v>22</v>
      </c>
      <c r="C87" s="54" t="s">
        <v>109</v>
      </c>
      <c r="D87" s="46" t="s">
        <v>585</v>
      </c>
      <c r="E87" s="47">
        <v>45324</v>
      </c>
      <c r="F87" s="46" t="s">
        <v>586</v>
      </c>
      <c r="G87" s="47">
        <v>45324</v>
      </c>
      <c r="H87" s="47">
        <v>45414</v>
      </c>
      <c r="I87" s="199">
        <f t="shared" ca="1" si="8"/>
        <v>0</v>
      </c>
      <c r="J87" s="93">
        <v>186.94374999999999</v>
      </c>
      <c r="K87" s="93">
        <v>185.96096</v>
      </c>
      <c r="L87" s="93">
        <v>0.98278999999999428</v>
      </c>
      <c r="M87" s="46" t="s">
        <v>899</v>
      </c>
      <c r="N87" s="47">
        <v>45401</v>
      </c>
      <c r="O87" s="46" t="s">
        <v>586</v>
      </c>
      <c r="P87" s="93">
        <v>0.98278999999999994</v>
      </c>
      <c r="Q87" s="113">
        <f t="shared" si="7"/>
        <v>186.94374999999999</v>
      </c>
      <c r="R87" s="113" t="b">
        <f t="shared" si="10"/>
        <v>1</v>
      </c>
      <c r="S87" s="51" t="b">
        <f t="shared" si="9"/>
        <v>1</v>
      </c>
      <c r="T87" s="260" t="s">
        <v>1183</v>
      </c>
    </row>
    <row r="88" spans="1:20" x14ac:dyDescent="0.25">
      <c r="A88" s="44" t="s">
        <v>174</v>
      </c>
      <c r="B88" s="50" t="s">
        <v>22</v>
      </c>
      <c r="C88" s="54" t="s">
        <v>109</v>
      </c>
      <c r="D88" s="46" t="s">
        <v>587</v>
      </c>
      <c r="E88" s="47">
        <v>45324</v>
      </c>
      <c r="F88" s="46" t="s">
        <v>588</v>
      </c>
      <c r="G88" s="47">
        <v>45324</v>
      </c>
      <c r="H88" s="47">
        <v>45414</v>
      </c>
      <c r="I88" s="199">
        <f t="shared" ca="1" si="8"/>
        <v>0</v>
      </c>
      <c r="J88" s="93">
        <v>74.777500000000003</v>
      </c>
      <c r="K88" s="93">
        <v>74.384383999999997</v>
      </c>
      <c r="L88" s="93">
        <v>0.39311600000000624</v>
      </c>
      <c r="M88" s="46" t="s">
        <v>896</v>
      </c>
      <c r="N88" s="47">
        <v>45366</v>
      </c>
      <c r="O88" s="46" t="s">
        <v>588</v>
      </c>
      <c r="P88" s="93">
        <v>0.39311599999999997</v>
      </c>
      <c r="Q88" s="113">
        <f t="shared" si="7"/>
        <v>74.777500000000003</v>
      </c>
      <c r="R88" s="113" t="b">
        <f t="shared" si="10"/>
        <v>1</v>
      </c>
      <c r="S88" s="51" t="b">
        <f t="shared" si="9"/>
        <v>1</v>
      </c>
      <c r="T88" s="260" t="s">
        <v>1183</v>
      </c>
    </row>
    <row r="89" spans="1:20" x14ac:dyDescent="0.25">
      <c r="A89" s="44" t="s">
        <v>152</v>
      </c>
      <c r="B89" s="50" t="s">
        <v>30</v>
      </c>
      <c r="C89" s="54" t="s">
        <v>95</v>
      </c>
      <c r="D89" s="46" t="s">
        <v>720</v>
      </c>
      <c r="E89" s="47">
        <v>45328</v>
      </c>
      <c r="F89" s="46" t="s">
        <v>589</v>
      </c>
      <c r="G89" s="47">
        <v>45328</v>
      </c>
      <c r="H89" s="47">
        <v>45418</v>
      </c>
      <c r="I89" s="199">
        <f t="shared" ca="1" si="8"/>
        <v>0</v>
      </c>
      <c r="J89" s="93">
        <v>1068.25</v>
      </c>
      <c r="K89" s="93">
        <v>1068.25</v>
      </c>
      <c r="L89" s="93">
        <v>0</v>
      </c>
      <c r="M89" s="46"/>
      <c r="N89" s="47"/>
      <c r="O89" s="46"/>
      <c r="P89" s="93"/>
      <c r="Q89" s="113" t="str">
        <f t="shared" si="7"/>
        <v/>
      </c>
      <c r="R89" s="113" t="str">
        <f t="shared" si="10"/>
        <v/>
      </c>
      <c r="S89" s="51" t="b">
        <f t="shared" si="9"/>
        <v>1</v>
      </c>
      <c r="T89" s="260" t="s">
        <v>1183</v>
      </c>
    </row>
    <row r="90" spans="1:20" x14ac:dyDescent="0.25">
      <c r="A90" s="44" t="s">
        <v>152</v>
      </c>
      <c r="B90" s="50" t="s">
        <v>30</v>
      </c>
      <c r="C90" s="54" t="s">
        <v>95</v>
      </c>
      <c r="D90" s="46" t="s">
        <v>590</v>
      </c>
      <c r="E90" s="47">
        <v>45328</v>
      </c>
      <c r="F90" s="46" t="s">
        <v>591</v>
      </c>
      <c r="G90" s="47">
        <v>45328</v>
      </c>
      <c r="H90" s="47">
        <v>45418</v>
      </c>
      <c r="I90" s="199">
        <f t="shared" ca="1" si="8"/>
        <v>0</v>
      </c>
      <c r="J90" s="93">
        <v>640.95000000000005</v>
      </c>
      <c r="K90" s="93">
        <v>640.95000000000005</v>
      </c>
      <c r="L90" s="93">
        <v>0</v>
      </c>
      <c r="M90" s="46"/>
      <c r="N90" s="47"/>
      <c r="O90" s="46"/>
      <c r="P90" s="93"/>
      <c r="Q90" s="113" t="str">
        <f t="shared" si="7"/>
        <v/>
      </c>
      <c r="R90" s="113" t="str">
        <f t="shared" si="10"/>
        <v/>
      </c>
      <c r="S90" s="51" t="b">
        <f t="shared" si="9"/>
        <v>1</v>
      </c>
      <c r="T90" s="260" t="s">
        <v>1183</v>
      </c>
    </row>
    <row r="91" spans="1:20" x14ac:dyDescent="0.25">
      <c r="A91" s="44" t="s">
        <v>179</v>
      </c>
      <c r="B91" s="50" t="s">
        <v>32</v>
      </c>
      <c r="C91" s="54" t="s">
        <v>112</v>
      </c>
      <c r="D91" s="46" t="s">
        <v>592</v>
      </c>
      <c r="E91" s="47">
        <v>45328</v>
      </c>
      <c r="F91" s="46" t="s">
        <v>593</v>
      </c>
      <c r="G91" s="47">
        <v>45328</v>
      </c>
      <c r="H91" s="47">
        <v>45418</v>
      </c>
      <c r="I91" s="199">
        <f t="shared" ca="1" si="8"/>
        <v>0</v>
      </c>
      <c r="J91" s="93">
        <v>53.348405</v>
      </c>
      <c r="K91" s="93">
        <v>0</v>
      </c>
      <c r="L91" s="93">
        <v>53.348405</v>
      </c>
      <c r="M91" s="46" t="s">
        <v>900</v>
      </c>
      <c r="N91" s="47">
        <v>45378</v>
      </c>
      <c r="O91" s="46" t="s">
        <v>593</v>
      </c>
      <c r="P91" s="93">
        <v>53.348405</v>
      </c>
      <c r="Q91" s="113">
        <f t="shared" si="7"/>
        <v>53.348405</v>
      </c>
      <c r="R91" s="113" t="b">
        <f t="shared" si="10"/>
        <v>1</v>
      </c>
      <c r="S91" s="51" t="b">
        <f t="shared" si="9"/>
        <v>1</v>
      </c>
      <c r="T91" s="260" t="s">
        <v>1183</v>
      </c>
    </row>
    <row r="92" spans="1:20" x14ac:dyDescent="0.25">
      <c r="A92" s="44" t="s">
        <v>179</v>
      </c>
      <c r="B92" s="50" t="s">
        <v>32</v>
      </c>
      <c r="C92" s="54" t="s">
        <v>112</v>
      </c>
      <c r="D92" s="46" t="s">
        <v>594</v>
      </c>
      <c r="E92" s="47">
        <v>45328</v>
      </c>
      <c r="F92" s="46" t="s">
        <v>595</v>
      </c>
      <c r="G92" s="47">
        <v>45328</v>
      </c>
      <c r="H92" s="47">
        <v>45418</v>
      </c>
      <c r="I92" s="199">
        <f t="shared" ca="1" si="8"/>
        <v>0</v>
      </c>
      <c r="J92" s="93">
        <v>213.39362</v>
      </c>
      <c r="K92" s="93">
        <v>0</v>
      </c>
      <c r="L92" s="93">
        <v>213.39362</v>
      </c>
      <c r="M92" s="46" t="s">
        <v>901</v>
      </c>
      <c r="N92" s="47">
        <v>45378</v>
      </c>
      <c r="O92" s="46" t="s">
        <v>595</v>
      </c>
      <c r="P92" s="93">
        <v>213.39362</v>
      </c>
      <c r="Q92" s="113">
        <f t="shared" si="7"/>
        <v>213.39362</v>
      </c>
      <c r="R92" s="113" t="b">
        <f t="shared" si="10"/>
        <v>1</v>
      </c>
      <c r="S92" s="51" t="b">
        <f t="shared" si="9"/>
        <v>1</v>
      </c>
      <c r="T92" s="260" t="s">
        <v>1183</v>
      </c>
    </row>
    <row r="93" spans="1:20" x14ac:dyDescent="0.25">
      <c r="A93" s="44" t="s">
        <v>169</v>
      </c>
      <c r="B93" s="50" t="s">
        <v>14</v>
      </c>
      <c r="C93" s="54" t="s">
        <v>104</v>
      </c>
      <c r="D93" s="46" t="s">
        <v>596</v>
      </c>
      <c r="E93" s="47">
        <v>45330</v>
      </c>
      <c r="F93" s="46" t="s">
        <v>597</v>
      </c>
      <c r="G93" s="47">
        <v>45330</v>
      </c>
      <c r="H93" s="47">
        <v>45420</v>
      </c>
      <c r="I93" s="199">
        <f t="shared" ca="1" si="8"/>
        <v>0</v>
      </c>
      <c r="J93" s="93">
        <v>1602.3749999999998</v>
      </c>
      <c r="K93" s="93">
        <v>1386.7423279999996</v>
      </c>
      <c r="L93" s="93">
        <v>215.63267200000018</v>
      </c>
      <c r="M93" s="46" t="s">
        <v>1154</v>
      </c>
      <c r="N93" s="47">
        <v>45498</v>
      </c>
      <c r="O93" s="46" t="s">
        <v>597</v>
      </c>
      <c r="P93" s="93">
        <v>215.63267199999999</v>
      </c>
      <c r="Q93" s="113">
        <f t="shared" si="7"/>
        <v>1602.3749999999995</v>
      </c>
      <c r="R93" s="113" t="b">
        <f t="shared" si="10"/>
        <v>1</v>
      </c>
      <c r="S93" s="51" t="b">
        <f t="shared" si="9"/>
        <v>1</v>
      </c>
      <c r="T93" s="260" t="s">
        <v>1183</v>
      </c>
    </row>
    <row r="94" spans="1:20" x14ac:dyDescent="0.25">
      <c r="A94" s="44" t="s">
        <v>169</v>
      </c>
      <c r="B94" s="50" t="s">
        <v>14</v>
      </c>
      <c r="C94" s="54" t="s">
        <v>104</v>
      </c>
      <c r="D94" s="46" t="s">
        <v>598</v>
      </c>
      <c r="E94" s="47">
        <v>45330</v>
      </c>
      <c r="F94" s="46" t="s">
        <v>599</v>
      </c>
      <c r="G94" s="47">
        <v>45330</v>
      </c>
      <c r="H94" s="47">
        <v>45420</v>
      </c>
      <c r="I94" s="199">
        <f t="shared" ca="1" si="8"/>
        <v>0</v>
      </c>
      <c r="J94" s="93">
        <v>1602.3749999999998</v>
      </c>
      <c r="K94" s="93">
        <v>1410.0899999999995</v>
      </c>
      <c r="L94" s="93">
        <v>192.28500000000031</v>
      </c>
      <c r="M94" s="46" t="s">
        <v>1154</v>
      </c>
      <c r="N94" s="47">
        <v>45498</v>
      </c>
      <c r="O94" s="46" t="s">
        <v>599</v>
      </c>
      <c r="P94" s="93">
        <v>192.285</v>
      </c>
      <c r="Q94" s="113">
        <f t="shared" si="7"/>
        <v>1602.3749999999995</v>
      </c>
      <c r="R94" s="113" t="b">
        <f t="shared" si="10"/>
        <v>1</v>
      </c>
      <c r="S94" s="51" t="b">
        <f t="shared" si="9"/>
        <v>1</v>
      </c>
      <c r="T94" s="260" t="s">
        <v>1183</v>
      </c>
    </row>
    <row r="95" spans="1:20" x14ac:dyDescent="0.25">
      <c r="A95" s="44" t="s">
        <v>169</v>
      </c>
      <c r="B95" s="50" t="s">
        <v>14</v>
      </c>
      <c r="C95" s="54" t="s">
        <v>104</v>
      </c>
      <c r="D95" s="46" t="s">
        <v>600</v>
      </c>
      <c r="E95" s="47">
        <v>45331</v>
      </c>
      <c r="F95" s="46" t="s">
        <v>601</v>
      </c>
      <c r="G95" s="47">
        <v>45331</v>
      </c>
      <c r="H95" s="47">
        <v>45421</v>
      </c>
      <c r="I95" s="199">
        <f t="shared" ca="1" si="8"/>
        <v>0</v>
      </c>
      <c r="J95" s="93">
        <v>534.125</v>
      </c>
      <c r="K95" s="93">
        <v>0</v>
      </c>
      <c r="L95" s="93">
        <v>534.125</v>
      </c>
      <c r="M95" s="46" t="s">
        <v>902</v>
      </c>
      <c r="N95" s="47">
        <v>45365</v>
      </c>
      <c r="O95" s="46" t="s">
        <v>601</v>
      </c>
      <c r="P95" s="93">
        <v>534.125</v>
      </c>
      <c r="Q95" s="113">
        <f t="shared" si="7"/>
        <v>534.125</v>
      </c>
      <c r="R95" s="113" t="b">
        <f t="shared" si="10"/>
        <v>1</v>
      </c>
      <c r="S95" s="51" t="b">
        <f t="shared" si="9"/>
        <v>1</v>
      </c>
      <c r="T95" s="260" t="s">
        <v>1183</v>
      </c>
    </row>
    <row r="96" spans="1:20" x14ac:dyDescent="0.25">
      <c r="A96" s="44" t="s">
        <v>177</v>
      </c>
      <c r="B96" s="50" t="s">
        <v>9</v>
      </c>
      <c r="C96" s="54" t="s">
        <v>110</v>
      </c>
      <c r="D96" s="46" t="s">
        <v>602</v>
      </c>
      <c r="E96" s="47">
        <v>45331</v>
      </c>
      <c r="F96" s="46" t="s">
        <v>603</v>
      </c>
      <c r="G96" s="47">
        <v>45331</v>
      </c>
      <c r="H96" s="47">
        <v>45421</v>
      </c>
      <c r="I96" s="199">
        <f t="shared" ca="1" si="8"/>
        <v>0</v>
      </c>
      <c r="J96" s="93">
        <v>320.47500000000002</v>
      </c>
      <c r="K96" s="93">
        <v>320.47072699999995</v>
      </c>
      <c r="L96" s="93">
        <v>4.2730000000688051E-3</v>
      </c>
      <c r="M96" s="46"/>
      <c r="N96" s="47"/>
      <c r="O96" s="46"/>
      <c r="P96" s="93"/>
      <c r="Q96" s="113" t="str">
        <f t="shared" si="7"/>
        <v/>
      </c>
      <c r="R96" s="113" t="str">
        <f t="shared" si="10"/>
        <v/>
      </c>
      <c r="S96" s="51" t="b">
        <f t="shared" si="9"/>
        <v>1</v>
      </c>
      <c r="T96" s="260" t="s">
        <v>1183</v>
      </c>
    </row>
    <row r="97" spans="1:20" x14ac:dyDescent="0.25">
      <c r="A97" s="44" t="s">
        <v>143</v>
      </c>
      <c r="B97" s="50" t="s">
        <v>233</v>
      </c>
      <c r="C97" s="54" t="s">
        <v>89</v>
      </c>
      <c r="D97" s="46" t="s">
        <v>604</v>
      </c>
      <c r="E97" s="47">
        <v>45334</v>
      </c>
      <c r="F97" s="46" t="s">
        <v>605</v>
      </c>
      <c r="G97" s="47">
        <v>45334</v>
      </c>
      <c r="H97" s="47">
        <v>45424</v>
      </c>
      <c r="I97" s="199">
        <f t="shared" ca="1" si="8"/>
        <v>0</v>
      </c>
      <c r="J97" s="93">
        <v>2122.5</v>
      </c>
      <c r="K97" s="93">
        <v>2122.5</v>
      </c>
      <c r="L97" s="93">
        <v>0</v>
      </c>
      <c r="M97" s="46"/>
      <c r="N97" s="47"/>
      <c r="O97" s="46"/>
      <c r="P97" s="93"/>
      <c r="Q97" s="113" t="str">
        <f t="shared" si="7"/>
        <v/>
      </c>
      <c r="R97" s="113" t="str">
        <f t="shared" si="10"/>
        <v/>
      </c>
      <c r="S97" s="51" t="b">
        <f t="shared" si="9"/>
        <v>1</v>
      </c>
      <c r="T97" s="260" t="s">
        <v>1183</v>
      </c>
    </row>
    <row r="98" spans="1:20" x14ac:dyDescent="0.25">
      <c r="A98" s="44" t="s">
        <v>151</v>
      </c>
      <c r="B98" s="50" t="s">
        <v>10</v>
      </c>
      <c r="C98" s="54" t="s">
        <v>94</v>
      </c>
      <c r="D98" s="46" t="s">
        <v>606</v>
      </c>
      <c r="E98" s="47">
        <v>45334</v>
      </c>
      <c r="F98" s="46" t="s">
        <v>607</v>
      </c>
      <c r="G98" s="47">
        <v>45334</v>
      </c>
      <c r="H98" s="47">
        <v>45424</v>
      </c>
      <c r="I98" s="199">
        <f t="shared" ca="1" si="8"/>
        <v>0</v>
      </c>
      <c r="J98" s="93">
        <v>1061.25</v>
      </c>
      <c r="K98" s="93">
        <v>1061.25</v>
      </c>
      <c r="L98" s="93">
        <v>0</v>
      </c>
      <c r="M98" s="46"/>
      <c r="N98" s="47"/>
      <c r="O98" s="46"/>
      <c r="P98" s="93"/>
      <c r="Q98" s="113" t="str">
        <f t="shared" si="7"/>
        <v/>
      </c>
      <c r="R98" s="113" t="str">
        <f t="shared" si="10"/>
        <v/>
      </c>
      <c r="S98" s="51" t="b">
        <f t="shared" si="9"/>
        <v>1</v>
      </c>
      <c r="T98" s="260" t="s">
        <v>1183</v>
      </c>
    </row>
    <row r="99" spans="1:20" x14ac:dyDescent="0.25">
      <c r="A99" s="44" t="s">
        <v>157</v>
      </c>
      <c r="B99" s="50" t="s">
        <v>11</v>
      </c>
      <c r="C99" s="54" t="s">
        <v>97</v>
      </c>
      <c r="D99" s="46" t="s">
        <v>608</v>
      </c>
      <c r="E99" s="47">
        <v>45334</v>
      </c>
      <c r="F99" s="46" t="s">
        <v>609</v>
      </c>
      <c r="G99" s="47">
        <v>45334</v>
      </c>
      <c r="H99" s="47">
        <v>45424</v>
      </c>
      <c r="I99" s="199">
        <f t="shared" ca="1" si="8"/>
        <v>0</v>
      </c>
      <c r="J99" s="93">
        <v>636.75</v>
      </c>
      <c r="K99" s="93">
        <v>636.75</v>
      </c>
      <c r="L99" s="93">
        <v>0</v>
      </c>
      <c r="M99" s="46"/>
      <c r="N99" s="47"/>
      <c r="O99" s="46"/>
      <c r="P99" s="93"/>
      <c r="Q99" s="113" t="str">
        <f t="shared" si="7"/>
        <v/>
      </c>
      <c r="R99" s="113" t="str">
        <f t="shared" si="10"/>
        <v/>
      </c>
      <c r="S99" s="51" t="b">
        <f t="shared" si="9"/>
        <v>1</v>
      </c>
      <c r="T99" s="260" t="s">
        <v>1183</v>
      </c>
    </row>
    <row r="100" spans="1:20" x14ac:dyDescent="0.25">
      <c r="A100" s="44" t="s">
        <v>162</v>
      </c>
      <c r="B100" s="50" t="s">
        <v>31</v>
      </c>
      <c r="C100" s="54" t="s">
        <v>99</v>
      </c>
      <c r="D100" s="46" t="s">
        <v>610</v>
      </c>
      <c r="E100" s="47">
        <v>45335</v>
      </c>
      <c r="F100" s="46" t="s">
        <v>611</v>
      </c>
      <c r="G100" s="47">
        <v>45335</v>
      </c>
      <c r="H100" s="47">
        <v>45425</v>
      </c>
      <c r="I100" s="199">
        <f t="shared" ca="1" si="8"/>
        <v>0</v>
      </c>
      <c r="J100" s="93">
        <v>699.70375000000001</v>
      </c>
      <c r="K100" s="93">
        <v>699.70375000000001</v>
      </c>
      <c r="L100" s="93">
        <v>0</v>
      </c>
      <c r="M100" s="46"/>
      <c r="N100" s="47"/>
      <c r="O100" s="46"/>
      <c r="P100" s="93"/>
      <c r="Q100" s="113" t="str">
        <f t="shared" si="7"/>
        <v/>
      </c>
      <c r="R100" s="113" t="str">
        <f t="shared" si="10"/>
        <v/>
      </c>
      <c r="S100" s="51" t="b">
        <f t="shared" si="9"/>
        <v>1</v>
      </c>
      <c r="T100" s="260" t="s">
        <v>1183</v>
      </c>
    </row>
    <row r="101" spans="1:20" x14ac:dyDescent="0.25">
      <c r="A101" s="44" t="s">
        <v>177</v>
      </c>
      <c r="B101" s="50" t="s">
        <v>9</v>
      </c>
      <c r="C101" s="54" t="s">
        <v>110</v>
      </c>
      <c r="D101" s="46" t="s">
        <v>612</v>
      </c>
      <c r="E101" s="47">
        <v>45335</v>
      </c>
      <c r="F101" s="46" t="s">
        <v>613</v>
      </c>
      <c r="G101" s="47">
        <v>45335</v>
      </c>
      <c r="H101" s="47">
        <v>45425</v>
      </c>
      <c r="I101" s="199">
        <f t="shared" ca="1" si="8"/>
        <v>0</v>
      </c>
      <c r="J101" s="93">
        <v>320.47500000000002</v>
      </c>
      <c r="K101" s="93">
        <v>320.47500000000002</v>
      </c>
      <c r="L101" s="93">
        <v>0</v>
      </c>
      <c r="M101" s="46"/>
      <c r="N101" s="47"/>
      <c r="O101" s="46"/>
      <c r="P101" s="93"/>
      <c r="Q101" s="113" t="str">
        <f t="shared" si="7"/>
        <v/>
      </c>
      <c r="R101" s="113" t="str">
        <f t="shared" si="10"/>
        <v/>
      </c>
      <c r="S101" s="51" t="b">
        <f t="shared" si="9"/>
        <v>1</v>
      </c>
      <c r="T101" s="260" t="s">
        <v>1183</v>
      </c>
    </row>
    <row r="102" spans="1:20" x14ac:dyDescent="0.25">
      <c r="A102" s="44" t="s">
        <v>148</v>
      </c>
      <c r="B102" s="50" t="s">
        <v>38</v>
      </c>
      <c r="C102" s="54" t="s">
        <v>92</v>
      </c>
      <c r="D102" s="46" t="s">
        <v>614</v>
      </c>
      <c r="E102" s="47">
        <v>45338</v>
      </c>
      <c r="F102" s="46" t="s">
        <v>615</v>
      </c>
      <c r="G102" s="47">
        <v>45338</v>
      </c>
      <c r="H102" s="47">
        <v>45428</v>
      </c>
      <c r="I102" s="199">
        <f t="shared" ca="1" si="8"/>
        <v>0</v>
      </c>
      <c r="J102" s="93">
        <v>961.42499999999984</v>
      </c>
      <c r="K102" s="93">
        <v>961.42500000000007</v>
      </c>
      <c r="L102" s="93">
        <v>-2.2737367544323206E-13</v>
      </c>
      <c r="M102" s="46"/>
      <c r="N102" s="47"/>
      <c r="O102" s="46"/>
      <c r="P102" s="93"/>
      <c r="Q102" s="113" t="str">
        <f t="shared" si="7"/>
        <v/>
      </c>
      <c r="R102" s="113" t="str">
        <f t="shared" si="10"/>
        <v/>
      </c>
      <c r="S102" s="51" t="b">
        <f t="shared" si="9"/>
        <v>1</v>
      </c>
      <c r="T102" s="260" t="s">
        <v>1183</v>
      </c>
    </row>
    <row r="103" spans="1:20" x14ac:dyDescent="0.25">
      <c r="A103" s="44" t="s">
        <v>166</v>
      </c>
      <c r="B103" s="50" t="s">
        <v>13</v>
      </c>
      <c r="C103" s="54" t="s">
        <v>101</v>
      </c>
      <c r="D103" s="46" t="s">
        <v>616</v>
      </c>
      <c r="E103" s="47">
        <v>45338</v>
      </c>
      <c r="F103" s="46" t="s">
        <v>617</v>
      </c>
      <c r="G103" s="47">
        <v>45338</v>
      </c>
      <c r="H103" s="47">
        <v>45428</v>
      </c>
      <c r="I103" s="199">
        <f t="shared" ca="1" si="8"/>
        <v>0</v>
      </c>
      <c r="J103" s="93">
        <v>1061.25</v>
      </c>
      <c r="K103" s="93">
        <v>1061.25</v>
      </c>
      <c r="L103" s="93">
        <v>0</v>
      </c>
      <c r="M103" s="46"/>
      <c r="N103" s="47"/>
      <c r="O103" s="46"/>
      <c r="P103" s="93"/>
      <c r="Q103" s="113" t="str">
        <f t="shared" si="7"/>
        <v/>
      </c>
      <c r="R103" s="113" t="str">
        <f t="shared" si="10"/>
        <v/>
      </c>
      <c r="S103" s="51" t="b">
        <f t="shared" si="9"/>
        <v>1</v>
      </c>
      <c r="T103" s="260" t="s">
        <v>1183</v>
      </c>
    </row>
    <row r="104" spans="1:20" x14ac:dyDescent="0.25">
      <c r="A104" s="44" t="s">
        <v>146</v>
      </c>
      <c r="B104" s="50" t="s">
        <v>47</v>
      </c>
      <c r="C104" s="54" t="s">
        <v>91</v>
      </c>
      <c r="D104" s="46" t="s">
        <v>618</v>
      </c>
      <c r="E104" s="47">
        <v>45341</v>
      </c>
      <c r="F104" s="46" t="s">
        <v>619</v>
      </c>
      <c r="G104" s="47">
        <v>45341</v>
      </c>
      <c r="H104" s="47">
        <v>45431</v>
      </c>
      <c r="I104" s="199">
        <f t="shared" ca="1" si="8"/>
        <v>0</v>
      </c>
      <c r="J104" s="93">
        <v>1602.3749999999998</v>
      </c>
      <c r="K104" s="93">
        <v>1602.3749999999998</v>
      </c>
      <c r="L104" s="93">
        <v>0</v>
      </c>
      <c r="M104" s="46"/>
      <c r="N104" s="47"/>
      <c r="O104" s="46"/>
      <c r="P104" s="93"/>
      <c r="Q104" s="113" t="str">
        <f t="shared" si="7"/>
        <v/>
      </c>
      <c r="R104" s="113" t="str">
        <f t="shared" si="10"/>
        <v/>
      </c>
      <c r="S104" s="51" t="b">
        <f t="shared" si="9"/>
        <v>1</v>
      </c>
      <c r="T104" s="260" t="s">
        <v>1183</v>
      </c>
    </row>
    <row r="105" spans="1:20" x14ac:dyDescent="0.25">
      <c r="A105" s="44" t="s">
        <v>146</v>
      </c>
      <c r="B105" s="50" t="s">
        <v>47</v>
      </c>
      <c r="C105" s="54" t="s">
        <v>91</v>
      </c>
      <c r="D105" s="46" t="s">
        <v>620</v>
      </c>
      <c r="E105" s="47">
        <v>45341</v>
      </c>
      <c r="F105" s="46" t="s">
        <v>621</v>
      </c>
      <c r="G105" s="47">
        <v>45341</v>
      </c>
      <c r="H105" s="47">
        <v>45431</v>
      </c>
      <c r="I105" s="199">
        <f t="shared" ca="1" si="8"/>
        <v>0</v>
      </c>
      <c r="J105" s="93">
        <v>480.71249999999992</v>
      </c>
      <c r="K105" s="93">
        <v>480.71249999999992</v>
      </c>
      <c r="L105" s="93">
        <v>0</v>
      </c>
      <c r="M105" s="46"/>
      <c r="N105" s="47"/>
      <c r="O105" s="46"/>
      <c r="P105" s="93"/>
      <c r="Q105" s="113" t="str">
        <f t="shared" si="7"/>
        <v/>
      </c>
      <c r="R105" s="113" t="str">
        <f t="shared" si="10"/>
        <v/>
      </c>
      <c r="S105" s="51" t="b">
        <f t="shared" si="9"/>
        <v>1</v>
      </c>
      <c r="T105" s="260" t="s">
        <v>1183</v>
      </c>
    </row>
    <row r="106" spans="1:20" x14ac:dyDescent="0.25">
      <c r="A106" s="44" t="s">
        <v>177</v>
      </c>
      <c r="B106" s="50" t="s">
        <v>9</v>
      </c>
      <c r="C106" s="54" t="s">
        <v>110</v>
      </c>
      <c r="D106" s="46" t="s">
        <v>622</v>
      </c>
      <c r="E106" s="47">
        <v>45341</v>
      </c>
      <c r="F106" s="46" t="s">
        <v>623</v>
      </c>
      <c r="G106" s="47">
        <v>45341</v>
      </c>
      <c r="H106" s="47">
        <v>45431</v>
      </c>
      <c r="I106" s="199">
        <f t="shared" ca="1" si="8"/>
        <v>0</v>
      </c>
      <c r="J106" s="93">
        <v>320.47500000000002</v>
      </c>
      <c r="K106" s="93">
        <v>320.47500000000002</v>
      </c>
      <c r="L106" s="93">
        <v>0</v>
      </c>
      <c r="M106" s="46"/>
      <c r="N106" s="47"/>
      <c r="O106" s="46"/>
      <c r="P106" s="93"/>
      <c r="Q106" s="113" t="str">
        <f t="shared" si="7"/>
        <v/>
      </c>
      <c r="R106" s="113" t="str">
        <f t="shared" si="10"/>
        <v/>
      </c>
      <c r="S106" s="51" t="b">
        <f t="shared" si="9"/>
        <v>1</v>
      </c>
      <c r="T106" s="260" t="s">
        <v>1183</v>
      </c>
    </row>
    <row r="107" spans="1:20" x14ac:dyDescent="0.25">
      <c r="A107" s="44" t="s">
        <v>177</v>
      </c>
      <c r="B107" s="50" t="s">
        <v>9</v>
      </c>
      <c r="C107" s="54" t="s">
        <v>110</v>
      </c>
      <c r="D107" s="46" t="s">
        <v>624</v>
      </c>
      <c r="E107" s="47">
        <v>45341</v>
      </c>
      <c r="F107" s="46" t="s">
        <v>625</v>
      </c>
      <c r="G107" s="47">
        <v>45341</v>
      </c>
      <c r="H107" s="47">
        <v>45431</v>
      </c>
      <c r="I107" s="199">
        <f t="shared" ca="1" si="8"/>
        <v>0</v>
      </c>
      <c r="J107" s="93">
        <v>320.47500000000002</v>
      </c>
      <c r="K107" s="93">
        <v>320.47500000000002</v>
      </c>
      <c r="L107" s="93">
        <v>0</v>
      </c>
      <c r="M107" s="46"/>
      <c r="N107" s="47"/>
      <c r="O107" s="46"/>
      <c r="P107" s="93"/>
      <c r="Q107" s="113" t="str">
        <f t="shared" si="7"/>
        <v/>
      </c>
      <c r="R107" s="113" t="str">
        <f t="shared" si="10"/>
        <v/>
      </c>
      <c r="S107" s="51" t="b">
        <f t="shared" si="9"/>
        <v>1</v>
      </c>
      <c r="T107" s="260" t="s">
        <v>1183</v>
      </c>
    </row>
    <row r="108" spans="1:20" x14ac:dyDescent="0.25">
      <c r="A108" s="44" t="s">
        <v>156</v>
      </c>
      <c r="B108" s="50" t="s">
        <v>40</v>
      </c>
      <c r="C108" s="54" t="s">
        <v>122</v>
      </c>
      <c r="D108" s="46" t="s">
        <v>626</v>
      </c>
      <c r="E108" s="47">
        <v>45343</v>
      </c>
      <c r="F108" s="46" t="s">
        <v>627</v>
      </c>
      <c r="G108" s="47">
        <v>45343</v>
      </c>
      <c r="H108" s="47">
        <v>45433</v>
      </c>
      <c r="I108" s="199">
        <f t="shared" ca="1" si="8"/>
        <v>0</v>
      </c>
      <c r="J108" s="93">
        <v>961.42499999999984</v>
      </c>
      <c r="K108" s="93">
        <v>961.42499999999995</v>
      </c>
      <c r="L108" s="93">
        <v>-1.1368683772161603E-13</v>
      </c>
      <c r="M108" s="46"/>
      <c r="N108" s="47"/>
      <c r="O108" s="46"/>
      <c r="P108" s="93"/>
      <c r="Q108" s="113" t="str">
        <f t="shared" si="7"/>
        <v/>
      </c>
      <c r="R108" s="113" t="str">
        <f t="shared" si="10"/>
        <v/>
      </c>
      <c r="S108" s="51" t="b">
        <f t="shared" si="9"/>
        <v>1</v>
      </c>
      <c r="T108" s="260" t="s">
        <v>1183</v>
      </c>
    </row>
    <row r="109" spans="1:20" x14ac:dyDescent="0.25">
      <c r="A109" s="44" t="s">
        <v>140</v>
      </c>
      <c r="B109" s="50" t="s">
        <v>33</v>
      </c>
      <c r="C109" s="54" t="s">
        <v>87</v>
      </c>
      <c r="D109" s="46" t="s">
        <v>628</v>
      </c>
      <c r="E109" s="47">
        <v>45345</v>
      </c>
      <c r="F109" s="46" t="s">
        <v>629</v>
      </c>
      <c r="G109" s="47">
        <v>45345</v>
      </c>
      <c r="H109" s="47">
        <v>45435</v>
      </c>
      <c r="I109" s="199">
        <f t="shared" ca="1" si="8"/>
        <v>0</v>
      </c>
      <c r="J109" s="93">
        <v>1068.25</v>
      </c>
      <c r="K109" s="93">
        <v>1068.25</v>
      </c>
      <c r="L109" s="93">
        <v>0</v>
      </c>
      <c r="M109" s="46"/>
      <c r="N109" s="47"/>
      <c r="O109" s="46"/>
      <c r="P109" s="93"/>
      <c r="Q109" s="113" t="str">
        <f t="shared" si="7"/>
        <v/>
      </c>
      <c r="R109" s="113" t="str">
        <f t="shared" si="10"/>
        <v/>
      </c>
      <c r="S109" s="51" t="b">
        <f t="shared" si="9"/>
        <v>1</v>
      </c>
      <c r="T109" s="260" t="s">
        <v>1183</v>
      </c>
    </row>
    <row r="110" spans="1:20" x14ac:dyDescent="0.25">
      <c r="A110" s="44" t="s">
        <v>140</v>
      </c>
      <c r="B110" s="50" t="s">
        <v>33</v>
      </c>
      <c r="C110" s="54" t="s">
        <v>87</v>
      </c>
      <c r="D110" s="46" t="s">
        <v>630</v>
      </c>
      <c r="E110" s="47">
        <v>45348</v>
      </c>
      <c r="F110" s="46" t="s">
        <v>631</v>
      </c>
      <c r="G110" s="47">
        <v>45348</v>
      </c>
      <c r="H110" s="47">
        <v>45438</v>
      </c>
      <c r="I110" s="199">
        <f t="shared" ca="1" si="8"/>
        <v>0</v>
      </c>
      <c r="J110" s="93">
        <v>165.57875000000001</v>
      </c>
      <c r="K110" s="93">
        <v>0</v>
      </c>
      <c r="L110" s="93">
        <v>165.57875000000001</v>
      </c>
      <c r="M110" s="46" t="s">
        <v>1081</v>
      </c>
      <c r="N110" s="47">
        <v>45457</v>
      </c>
      <c r="O110" s="46" t="s">
        <v>631</v>
      </c>
      <c r="P110" s="93">
        <v>165.57875000000001</v>
      </c>
      <c r="Q110" s="113">
        <f t="shared" si="7"/>
        <v>165.57875000000001</v>
      </c>
      <c r="R110" s="113" t="b">
        <f t="shared" si="10"/>
        <v>1</v>
      </c>
      <c r="S110" s="51" t="b">
        <f t="shared" ref="S110:S141" si="11">E110=G110</f>
        <v>1</v>
      </c>
      <c r="T110" s="260" t="s">
        <v>1183</v>
      </c>
    </row>
    <row r="111" spans="1:20" x14ac:dyDescent="0.25">
      <c r="A111" s="44" t="s">
        <v>140</v>
      </c>
      <c r="B111" s="50" t="s">
        <v>33</v>
      </c>
      <c r="C111" s="54" t="s">
        <v>87</v>
      </c>
      <c r="D111" s="46" t="s">
        <v>632</v>
      </c>
      <c r="E111" s="47">
        <v>45348</v>
      </c>
      <c r="F111" s="46" t="s">
        <v>633</v>
      </c>
      <c r="G111" s="47">
        <v>45348</v>
      </c>
      <c r="H111" s="47">
        <v>45438</v>
      </c>
      <c r="I111" s="199">
        <f t="shared" ca="1" si="8"/>
        <v>0</v>
      </c>
      <c r="J111" s="93">
        <v>913.35374999999988</v>
      </c>
      <c r="K111" s="93">
        <v>890.92049999999995</v>
      </c>
      <c r="L111" s="93">
        <v>22.43324999999993</v>
      </c>
      <c r="M111" s="46" t="s">
        <v>1082</v>
      </c>
      <c r="N111" s="47">
        <v>45457</v>
      </c>
      <c r="O111" s="46" t="s">
        <v>633</v>
      </c>
      <c r="P111" s="93">
        <v>22.433250000000001</v>
      </c>
      <c r="Q111" s="113">
        <f t="shared" si="7"/>
        <v>913.35374999999999</v>
      </c>
      <c r="R111" s="113" t="b">
        <f t="shared" si="10"/>
        <v>1</v>
      </c>
      <c r="S111" s="51" t="b">
        <f t="shared" si="11"/>
        <v>1</v>
      </c>
      <c r="T111" s="260" t="s">
        <v>1183</v>
      </c>
    </row>
    <row r="112" spans="1:20" x14ac:dyDescent="0.25">
      <c r="A112" s="44" t="s">
        <v>150</v>
      </c>
      <c r="B112" s="50" t="s">
        <v>46</v>
      </c>
      <c r="C112" s="54" t="s">
        <v>93</v>
      </c>
      <c r="D112" s="46" t="s">
        <v>634</v>
      </c>
      <c r="E112" s="47">
        <v>45348</v>
      </c>
      <c r="F112" s="46" t="s">
        <v>635</v>
      </c>
      <c r="G112" s="47">
        <v>45348</v>
      </c>
      <c r="H112" s="47">
        <v>45438</v>
      </c>
      <c r="I112" s="199">
        <f t="shared" ca="1" si="8"/>
        <v>0</v>
      </c>
      <c r="J112" s="93">
        <v>1016.6775</v>
      </c>
      <c r="K112" s="93">
        <v>1016.6775000000005</v>
      </c>
      <c r="L112" s="93">
        <v>-4.5474735088646412E-13</v>
      </c>
      <c r="M112" s="46"/>
      <c r="N112" s="47"/>
      <c r="O112" s="46"/>
      <c r="P112" s="93"/>
      <c r="Q112" s="113" t="str">
        <f t="shared" si="7"/>
        <v/>
      </c>
      <c r="R112" s="113" t="str">
        <f t="shared" si="10"/>
        <v/>
      </c>
      <c r="S112" s="51" t="b">
        <f t="shared" si="11"/>
        <v>1</v>
      </c>
      <c r="T112" s="260" t="s">
        <v>1183</v>
      </c>
    </row>
    <row r="113" spans="1:20" x14ac:dyDescent="0.25">
      <c r="A113" s="44" t="s">
        <v>206</v>
      </c>
      <c r="B113" s="50" t="s">
        <v>314</v>
      </c>
      <c r="C113" s="54" t="s">
        <v>208</v>
      </c>
      <c r="D113" s="46" t="s">
        <v>636</v>
      </c>
      <c r="E113" s="47">
        <v>45348</v>
      </c>
      <c r="F113" s="46" t="s">
        <v>637</v>
      </c>
      <c r="G113" s="47">
        <v>45348</v>
      </c>
      <c r="H113" s="47">
        <v>45438</v>
      </c>
      <c r="I113" s="199">
        <f t="shared" ca="1" si="8"/>
        <v>0</v>
      </c>
      <c r="J113" s="93">
        <v>212.6</v>
      </c>
      <c r="K113" s="93">
        <v>212.60000000000002</v>
      </c>
      <c r="L113" s="93">
        <v>-2.8421709430404007E-14</v>
      </c>
      <c r="M113" s="46"/>
      <c r="N113" s="47"/>
      <c r="O113" s="46"/>
      <c r="P113" s="93"/>
      <c r="Q113" s="113" t="str">
        <f t="shared" si="7"/>
        <v/>
      </c>
      <c r="R113" s="113" t="str">
        <f t="shared" si="10"/>
        <v/>
      </c>
      <c r="S113" s="51" t="b">
        <f t="shared" si="11"/>
        <v>1</v>
      </c>
      <c r="T113" s="260" t="s">
        <v>1183</v>
      </c>
    </row>
    <row r="114" spans="1:20" x14ac:dyDescent="0.25">
      <c r="A114" s="44" t="s">
        <v>159</v>
      </c>
      <c r="B114" s="50" t="s">
        <v>43</v>
      </c>
      <c r="C114" s="54" t="s">
        <v>123</v>
      </c>
      <c r="D114" s="46" t="s">
        <v>638</v>
      </c>
      <c r="E114" s="47">
        <v>45348</v>
      </c>
      <c r="F114" s="46" t="s">
        <v>639</v>
      </c>
      <c r="G114" s="47">
        <v>45348</v>
      </c>
      <c r="H114" s="47">
        <v>45438</v>
      </c>
      <c r="I114" s="199">
        <f t="shared" ca="1" si="8"/>
        <v>0</v>
      </c>
      <c r="J114" s="93">
        <v>832.16674999999987</v>
      </c>
      <c r="K114" s="93">
        <v>832.16674999999987</v>
      </c>
      <c r="L114" s="93">
        <v>0</v>
      </c>
      <c r="M114" s="46"/>
      <c r="N114" s="47"/>
      <c r="O114" s="46"/>
      <c r="P114" s="93"/>
      <c r="Q114" s="113" t="str">
        <f t="shared" si="7"/>
        <v/>
      </c>
      <c r="R114" s="113" t="str">
        <f t="shared" si="10"/>
        <v/>
      </c>
      <c r="S114" s="51" t="b">
        <f t="shared" si="11"/>
        <v>1</v>
      </c>
      <c r="T114" s="260" t="s">
        <v>1183</v>
      </c>
    </row>
    <row r="115" spans="1:20" x14ac:dyDescent="0.25">
      <c r="A115" s="44" t="s">
        <v>163</v>
      </c>
      <c r="B115" s="50" t="s">
        <v>29</v>
      </c>
      <c r="C115" s="54" t="s">
        <v>126</v>
      </c>
      <c r="D115" s="46" t="s">
        <v>640</v>
      </c>
      <c r="E115" s="47">
        <v>45348</v>
      </c>
      <c r="F115" s="46" t="s">
        <v>641</v>
      </c>
      <c r="G115" s="47">
        <v>45348</v>
      </c>
      <c r="H115" s="47">
        <v>45438</v>
      </c>
      <c r="I115" s="199">
        <f t="shared" ca="1" si="8"/>
        <v>0</v>
      </c>
      <c r="J115" s="93">
        <v>849.25874999999985</v>
      </c>
      <c r="K115" s="93">
        <v>849.25874999999996</v>
      </c>
      <c r="L115" s="93">
        <v>-1.1368683772161603E-13</v>
      </c>
      <c r="M115" s="46"/>
      <c r="N115" s="47"/>
      <c r="O115" s="46"/>
      <c r="P115" s="93"/>
      <c r="Q115" s="113" t="str">
        <f t="shared" si="7"/>
        <v/>
      </c>
      <c r="R115" s="113" t="str">
        <f t="shared" si="10"/>
        <v/>
      </c>
      <c r="S115" s="51" t="b">
        <f t="shared" si="11"/>
        <v>1</v>
      </c>
      <c r="T115" s="260" t="s">
        <v>1183</v>
      </c>
    </row>
    <row r="116" spans="1:20" x14ac:dyDescent="0.25">
      <c r="A116" s="44" t="s">
        <v>169</v>
      </c>
      <c r="B116" s="50" t="s">
        <v>14</v>
      </c>
      <c r="C116" s="54" t="s">
        <v>104</v>
      </c>
      <c r="D116" s="46" t="s">
        <v>642</v>
      </c>
      <c r="E116" s="47">
        <v>45349</v>
      </c>
      <c r="F116" s="46" t="s">
        <v>643</v>
      </c>
      <c r="G116" s="47">
        <v>45349</v>
      </c>
      <c r="H116" s="47">
        <v>45439</v>
      </c>
      <c r="I116" s="199">
        <f t="shared" ca="1" si="8"/>
        <v>0</v>
      </c>
      <c r="J116" s="93">
        <v>3204.7499999999995</v>
      </c>
      <c r="K116" s="93">
        <v>3200.276168999997</v>
      </c>
      <c r="L116" s="93">
        <v>4.4738310000025194</v>
      </c>
      <c r="M116" s="46" t="s">
        <v>1154</v>
      </c>
      <c r="N116" s="47">
        <v>45498</v>
      </c>
      <c r="O116" s="46" t="s">
        <v>643</v>
      </c>
      <c r="P116" s="93">
        <v>4.4738309999999988</v>
      </c>
      <c r="Q116" s="113">
        <f t="shared" si="7"/>
        <v>3204.7499999999968</v>
      </c>
      <c r="R116" s="113" t="b">
        <f t="shared" si="10"/>
        <v>1</v>
      </c>
      <c r="S116" s="51" t="b">
        <f t="shared" si="11"/>
        <v>1</v>
      </c>
      <c r="T116" s="260" t="s">
        <v>1183</v>
      </c>
    </row>
    <row r="117" spans="1:20" x14ac:dyDescent="0.25">
      <c r="A117" s="44" t="s">
        <v>177</v>
      </c>
      <c r="B117" s="50" t="s">
        <v>9</v>
      </c>
      <c r="C117" s="54" t="s">
        <v>110</v>
      </c>
      <c r="D117" s="46" t="s">
        <v>644</v>
      </c>
      <c r="E117" s="47">
        <v>45349</v>
      </c>
      <c r="F117" s="46" t="s">
        <v>645</v>
      </c>
      <c r="G117" s="47">
        <v>45349</v>
      </c>
      <c r="H117" s="47">
        <v>45439</v>
      </c>
      <c r="I117" s="199">
        <f t="shared" ca="1" si="8"/>
        <v>0</v>
      </c>
      <c r="J117" s="93">
        <v>192.285</v>
      </c>
      <c r="K117" s="93">
        <v>192.285</v>
      </c>
      <c r="L117" s="93">
        <v>0</v>
      </c>
      <c r="M117" s="46"/>
      <c r="N117" s="47"/>
      <c r="O117" s="46"/>
      <c r="P117" s="93"/>
      <c r="Q117" s="113" t="str">
        <f t="shared" si="7"/>
        <v/>
      </c>
      <c r="R117" s="113" t="str">
        <f t="shared" si="10"/>
        <v/>
      </c>
      <c r="S117" s="51" t="b">
        <f t="shared" si="11"/>
        <v>1</v>
      </c>
      <c r="T117" s="260" t="s">
        <v>1183</v>
      </c>
    </row>
    <row r="118" spans="1:20" x14ac:dyDescent="0.25">
      <c r="A118" s="44" t="s">
        <v>177</v>
      </c>
      <c r="B118" s="50" t="s">
        <v>9</v>
      </c>
      <c r="C118" s="54" t="s">
        <v>110</v>
      </c>
      <c r="D118" s="46" t="s">
        <v>646</v>
      </c>
      <c r="E118" s="47">
        <v>45349</v>
      </c>
      <c r="F118" s="46" t="s">
        <v>647</v>
      </c>
      <c r="G118" s="47">
        <v>45349</v>
      </c>
      <c r="H118" s="47">
        <v>45439</v>
      </c>
      <c r="I118" s="199">
        <f t="shared" ca="1" si="8"/>
        <v>0</v>
      </c>
      <c r="J118" s="93">
        <v>512.76</v>
      </c>
      <c r="K118" s="93">
        <v>512.76</v>
      </c>
      <c r="L118" s="93">
        <v>0</v>
      </c>
      <c r="M118" s="46"/>
      <c r="N118" s="47"/>
      <c r="O118" s="46"/>
      <c r="P118" s="93"/>
      <c r="Q118" s="113" t="str">
        <f t="shared" si="7"/>
        <v/>
      </c>
      <c r="R118" s="113" t="str">
        <f t="shared" si="10"/>
        <v/>
      </c>
      <c r="S118" s="51" t="b">
        <f t="shared" si="11"/>
        <v>1</v>
      </c>
      <c r="T118" s="260" t="s">
        <v>1183</v>
      </c>
    </row>
    <row r="119" spans="1:20" x14ac:dyDescent="0.25">
      <c r="A119" s="44" t="s">
        <v>146</v>
      </c>
      <c r="B119" s="50" t="s">
        <v>47</v>
      </c>
      <c r="C119" s="54" t="s">
        <v>91</v>
      </c>
      <c r="D119" s="46" t="s">
        <v>648</v>
      </c>
      <c r="E119" s="47">
        <v>45350</v>
      </c>
      <c r="F119" s="46" t="s">
        <v>649</v>
      </c>
      <c r="G119" s="47">
        <v>45350</v>
      </c>
      <c r="H119" s="47">
        <v>45440</v>
      </c>
      <c r="I119" s="199">
        <f t="shared" ca="1" si="8"/>
        <v>0</v>
      </c>
      <c r="J119" s="93">
        <v>267.0625</v>
      </c>
      <c r="K119" s="93">
        <v>267.06250000000006</v>
      </c>
      <c r="L119" s="93">
        <v>-5.6843418860808015E-14</v>
      </c>
      <c r="M119" s="46"/>
      <c r="N119" s="47"/>
      <c r="O119" s="46"/>
      <c r="P119" s="93"/>
      <c r="Q119" s="113" t="str">
        <f t="shared" ref="Q119:Q181" si="12">IF(P119="","",P119+K119)</f>
        <v/>
      </c>
      <c r="R119" s="113" t="str">
        <f t="shared" si="10"/>
        <v/>
      </c>
      <c r="S119" s="51" t="b">
        <f t="shared" si="11"/>
        <v>1</v>
      </c>
      <c r="T119" s="260" t="s">
        <v>1183</v>
      </c>
    </row>
    <row r="120" spans="1:20" x14ac:dyDescent="0.25">
      <c r="A120" s="44" t="s">
        <v>156</v>
      </c>
      <c r="B120" s="50" t="s">
        <v>40</v>
      </c>
      <c r="C120" s="54" t="s">
        <v>122</v>
      </c>
      <c r="D120" s="46" t="s">
        <v>650</v>
      </c>
      <c r="E120" s="47">
        <v>45350</v>
      </c>
      <c r="F120" s="46" t="s">
        <v>651</v>
      </c>
      <c r="G120" s="47">
        <v>45350</v>
      </c>
      <c r="H120" s="47">
        <v>45440</v>
      </c>
      <c r="I120" s="199">
        <f t="shared" ca="1" si="8"/>
        <v>0</v>
      </c>
      <c r="J120" s="93">
        <v>534.125</v>
      </c>
      <c r="K120" s="93">
        <v>371.75099999999998</v>
      </c>
      <c r="L120" s="93">
        <v>162.37400000000002</v>
      </c>
      <c r="M120" s="46" t="s">
        <v>903</v>
      </c>
      <c r="N120" s="47">
        <v>45443</v>
      </c>
      <c r="O120" s="46" t="s">
        <v>651</v>
      </c>
      <c r="P120" s="93">
        <v>162.374</v>
      </c>
      <c r="Q120" s="113">
        <f t="shared" si="12"/>
        <v>534.125</v>
      </c>
      <c r="R120" s="113" t="b">
        <f t="shared" si="10"/>
        <v>1</v>
      </c>
      <c r="S120" s="51" t="b">
        <f t="shared" si="11"/>
        <v>1</v>
      </c>
      <c r="T120" s="260" t="s">
        <v>1183</v>
      </c>
    </row>
    <row r="121" spans="1:20" x14ac:dyDescent="0.25">
      <c r="A121" s="44" t="s">
        <v>169</v>
      </c>
      <c r="B121" s="50" t="s">
        <v>14</v>
      </c>
      <c r="C121" s="54" t="s">
        <v>104</v>
      </c>
      <c r="D121" s="46" t="s">
        <v>652</v>
      </c>
      <c r="E121" s="47">
        <v>45350</v>
      </c>
      <c r="F121" s="46" t="s">
        <v>653</v>
      </c>
      <c r="G121" s="47">
        <v>45350</v>
      </c>
      <c r="H121" s="47">
        <v>45440</v>
      </c>
      <c r="I121" s="199">
        <f t="shared" ca="1" si="8"/>
        <v>0</v>
      </c>
      <c r="J121" s="93">
        <v>1068.25</v>
      </c>
      <c r="K121" s="93">
        <v>541.60274999999967</v>
      </c>
      <c r="L121" s="93">
        <v>526.64725000000033</v>
      </c>
      <c r="M121" s="46" t="s">
        <v>1154</v>
      </c>
      <c r="N121" s="47">
        <v>45498</v>
      </c>
      <c r="O121" s="46" t="s">
        <v>653</v>
      </c>
      <c r="P121" s="93">
        <v>526.64724999999999</v>
      </c>
      <c r="Q121" s="113">
        <f t="shared" si="12"/>
        <v>1068.2499999999995</v>
      </c>
      <c r="R121" s="113" t="b">
        <f t="shared" si="10"/>
        <v>1</v>
      </c>
      <c r="S121" s="51" t="b">
        <f t="shared" si="11"/>
        <v>1</v>
      </c>
      <c r="T121" s="260" t="s">
        <v>1183</v>
      </c>
    </row>
    <row r="122" spans="1:20" x14ac:dyDescent="0.25">
      <c r="A122" s="44" t="s">
        <v>162</v>
      </c>
      <c r="B122" s="50" t="s">
        <v>31</v>
      </c>
      <c r="C122" s="54" t="s">
        <v>99</v>
      </c>
      <c r="D122" s="46" t="s">
        <v>654</v>
      </c>
      <c r="E122" s="47">
        <v>45351</v>
      </c>
      <c r="F122" s="46" t="s">
        <v>655</v>
      </c>
      <c r="G122" s="47">
        <v>45351</v>
      </c>
      <c r="H122" s="47">
        <v>45441</v>
      </c>
      <c r="I122" s="199">
        <f t="shared" ca="1" si="8"/>
        <v>0</v>
      </c>
      <c r="J122" s="93">
        <v>1121.6624999999999</v>
      </c>
      <c r="K122" s="93">
        <v>1121.6624999999999</v>
      </c>
      <c r="L122" s="93">
        <v>0</v>
      </c>
      <c r="M122" s="46"/>
      <c r="N122" s="47"/>
      <c r="O122" s="46"/>
      <c r="P122" s="93"/>
      <c r="Q122" s="113" t="str">
        <f t="shared" si="12"/>
        <v/>
      </c>
      <c r="R122" s="113" t="str">
        <f t="shared" si="10"/>
        <v/>
      </c>
      <c r="S122" s="51" t="b">
        <f t="shared" si="11"/>
        <v>1</v>
      </c>
      <c r="T122" s="260" t="s">
        <v>1183</v>
      </c>
    </row>
    <row r="123" spans="1:20" x14ac:dyDescent="0.25">
      <c r="A123" s="44" t="s">
        <v>146</v>
      </c>
      <c r="B123" s="50" t="s">
        <v>47</v>
      </c>
      <c r="C123" s="54" t="s">
        <v>91</v>
      </c>
      <c r="D123" s="47" t="s">
        <v>721</v>
      </c>
      <c r="E123" s="47">
        <v>45355</v>
      </c>
      <c r="F123" s="46" t="s">
        <v>722</v>
      </c>
      <c r="G123" s="47">
        <v>45355</v>
      </c>
      <c r="H123" s="47">
        <v>45445</v>
      </c>
      <c r="I123" s="199">
        <f t="shared" ca="1" si="8"/>
        <v>0</v>
      </c>
      <c r="J123" s="93">
        <v>267.0625</v>
      </c>
      <c r="K123" s="93">
        <v>267.0625</v>
      </c>
      <c r="L123" s="93">
        <v>0</v>
      </c>
      <c r="M123" s="46"/>
      <c r="N123" s="47"/>
      <c r="O123" s="46"/>
      <c r="P123" s="93"/>
      <c r="Q123" s="113" t="str">
        <f t="shared" si="12"/>
        <v/>
      </c>
      <c r="R123" s="113" t="str">
        <f t="shared" si="10"/>
        <v/>
      </c>
      <c r="S123" s="51" t="b">
        <f t="shared" si="11"/>
        <v>1</v>
      </c>
      <c r="T123" s="260" t="s">
        <v>1183</v>
      </c>
    </row>
    <row r="124" spans="1:20" x14ac:dyDescent="0.25">
      <c r="A124" s="44" t="s">
        <v>148</v>
      </c>
      <c r="B124" s="50" t="s">
        <v>38</v>
      </c>
      <c r="C124" s="54" t="s">
        <v>92</v>
      </c>
      <c r="D124" s="46" t="s">
        <v>723</v>
      </c>
      <c r="E124" s="47">
        <v>45357</v>
      </c>
      <c r="F124" s="46" t="s">
        <v>1192</v>
      </c>
      <c r="G124" s="47">
        <v>45357</v>
      </c>
      <c r="H124" s="47">
        <v>45447</v>
      </c>
      <c r="I124" s="199">
        <f t="shared" ca="1" si="8"/>
        <v>0</v>
      </c>
      <c r="J124" s="93">
        <v>934.71874999999989</v>
      </c>
      <c r="K124" s="93">
        <v>0</v>
      </c>
      <c r="L124" s="93">
        <v>934.71874999999989</v>
      </c>
      <c r="M124" s="46" t="s">
        <v>1199</v>
      </c>
      <c r="N124" s="47">
        <v>45519</v>
      </c>
      <c r="O124" s="46" t="s">
        <v>1192</v>
      </c>
      <c r="P124" s="93">
        <v>0.53412499999999996</v>
      </c>
      <c r="Q124" s="113">
        <f t="shared" si="12"/>
        <v>0.53412499999999996</v>
      </c>
      <c r="R124" s="113" t="b">
        <f t="shared" si="10"/>
        <v>1</v>
      </c>
      <c r="S124" s="51" t="b">
        <f t="shared" si="11"/>
        <v>1</v>
      </c>
      <c r="T124" s="260" t="s">
        <v>1183</v>
      </c>
    </row>
    <row r="125" spans="1:20" x14ac:dyDescent="0.25">
      <c r="A125" s="44" t="s">
        <v>152</v>
      </c>
      <c r="B125" s="50" t="s">
        <v>30</v>
      </c>
      <c r="C125" s="54" t="s">
        <v>95</v>
      </c>
      <c r="D125" s="46" t="s">
        <v>724</v>
      </c>
      <c r="E125" s="47">
        <v>45357</v>
      </c>
      <c r="F125" s="46" t="s">
        <v>725</v>
      </c>
      <c r="G125" s="47">
        <v>45357</v>
      </c>
      <c r="H125" s="47">
        <v>45447</v>
      </c>
      <c r="I125" s="199">
        <f t="shared" ca="1" si="8"/>
        <v>0</v>
      </c>
      <c r="J125" s="93">
        <v>747.77499999999998</v>
      </c>
      <c r="K125" s="93">
        <v>747.77500000000009</v>
      </c>
      <c r="L125" s="93">
        <v>-1.1368683772161603E-13</v>
      </c>
      <c r="M125" s="46"/>
      <c r="N125" s="47"/>
      <c r="O125" s="46"/>
      <c r="P125" s="93"/>
      <c r="Q125" s="113" t="str">
        <f t="shared" si="12"/>
        <v/>
      </c>
      <c r="R125" s="113" t="str">
        <f t="shared" si="10"/>
        <v/>
      </c>
      <c r="S125" s="51" t="b">
        <f t="shared" si="11"/>
        <v>1</v>
      </c>
      <c r="T125" s="260" t="s">
        <v>1183</v>
      </c>
    </row>
    <row r="126" spans="1:20" x14ac:dyDescent="0.25">
      <c r="A126" s="44" t="s">
        <v>154</v>
      </c>
      <c r="B126" s="50" t="s">
        <v>235</v>
      </c>
      <c r="C126" s="54" t="s">
        <v>121</v>
      </c>
      <c r="D126" s="46" t="s">
        <v>726</v>
      </c>
      <c r="E126" s="47">
        <v>45357</v>
      </c>
      <c r="F126" s="46" t="s">
        <v>727</v>
      </c>
      <c r="G126" s="47">
        <v>45357</v>
      </c>
      <c r="H126" s="47">
        <v>45447</v>
      </c>
      <c r="I126" s="199">
        <f t="shared" ca="1" si="8"/>
        <v>0</v>
      </c>
      <c r="J126" s="93">
        <v>26.706249999999997</v>
      </c>
      <c r="K126" s="93">
        <v>0</v>
      </c>
      <c r="L126" s="93">
        <v>26.706249999999997</v>
      </c>
      <c r="M126" s="46" t="s">
        <v>1155</v>
      </c>
      <c r="N126" s="47">
        <v>45491</v>
      </c>
      <c r="O126" s="46" t="s">
        <v>727</v>
      </c>
      <c r="P126" s="93">
        <v>26.706249999999997</v>
      </c>
      <c r="Q126" s="113">
        <f t="shared" si="12"/>
        <v>26.706249999999997</v>
      </c>
      <c r="R126" s="113" t="b">
        <f t="shared" si="10"/>
        <v>1</v>
      </c>
      <c r="S126" s="51" t="b">
        <f t="shared" si="11"/>
        <v>1</v>
      </c>
      <c r="T126" s="260" t="s">
        <v>1183</v>
      </c>
    </row>
    <row r="127" spans="1:20" x14ac:dyDescent="0.25">
      <c r="A127" s="44" t="s">
        <v>206</v>
      </c>
      <c r="B127" s="50" t="s">
        <v>314</v>
      </c>
      <c r="C127" s="54" t="s">
        <v>208</v>
      </c>
      <c r="D127" s="46" t="s">
        <v>728</v>
      </c>
      <c r="E127" s="47">
        <v>45357</v>
      </c>
      <c r="F127" s="46" t="s">
        <v>729</v>
      </c>
      <c r="G127" s="47">
        <v>45357</v>
      </c>
      <c r="H127" s="47">
        <v>45447</v>
      </c>
      <c r="I127" s="199">
        <f t="shared" ca="1" si="8"/>
        <v>0</v>
      </c>
      <c r="J127" s="93">
        <v>127.56</v>
      </c>
      <c r="K127" s="93">
        <v>127.56000000000002</v>
      </c>
      <c r="L127" s="93">
        <v>-1.4210854715202004E-14</v>
      </c>
      <c r="M127" s="46"/>
      <c r="N127" s="47"/>
      <c r="O127" s="46"/>
      <c r="P127" s="93"/>
      <c r="Q127" s="113" t="str">
        <f t="shared" si="12"/>
        <v/>
      </c>
      <c r="R127" s="113" t="str">
        <f t="shared" si="10"/>
        <v/>
      </c>
      <c r="S127" s="51" t="b">
        <f t="shared" si="11"/>
        <v>1</v>
      </c>
      <c r="T127" s="260" t="s">
        <v>1183</v>
      </c>
    </row>
    <row r="128" spans="1:20" x14ac:dyDescent="0.25">
      <c r="A128" s="44" t="s">
        <v>169</v>
      </c>
      <c r="B128" s="50" t="s">
        <v>14</v>
      </c>
      <c r="C128" s="54" t="s">
        <v>104</v>
      </c>
      <c r="D128" s="46" t="s">
        <v>730</v>
      </c>
      <c r="E128" s="47">
        <v>45357</v>
      </c>
      <c r="F128" s="46" t="s">
        <v>731</v>
      </c>
      <c r="G128" s="47">
        <v>45357</v>
      </c>
      <c r="H128" s="47">
        <v>45447</v>
      </c>
      <c r="I128" s="199">
        <f t="shared" ca="1" si="8"/>
        <v>0</v>
      </c>
      <c r="J128" s="93">
        <v>1068.25</v>
      </c>
      <c r="K128" s="93">
        <v>0</v>
      </c>
      <c r="L128" s="93">
        <v>1068.25</v>
      </c>
      <c r="M128" s="46" t="s">
        <v>904</v>
      </c>
      <c r="N128" s="47">
        <v>45362</v>
      </c>
      <c r="O128" s="46" t="s">
        <v>731</v>
      </c>
      <c r="P128" s="93">
        <v>1068.25</v>
      </c>
      <c r="Q128" s="113">
        <f t="shared" si="12"/>
        <v>1068.25</v>
      </c>
      <c r="R128" s="113" t="b">
        <f t="shared" si="10"/>
        <v>1</v>
      </c>
      <c r="S128" s="51" t="b">
        <f t="shared" si="11"/>
        <v>1</v>
      </c>
      <c r="T128" s="260" t="s">
        <v>1183</v>
      </c>
    </row>
    <row r="129" spans="1:20" x14ac:dyDescent="0.25">
      <c r="A129" s="44" t="s">
        <v>177</v>
      </c>
      <c r="B129" s="50" t="s">
        <v>9</v>
      </c>
      <c r="C129" s="54" t="s">
        <v>110</v>
      </c>
      <c r="D129" s="46" t="s">
        <v>732</v>
      </c>
      <c r="E129" s="47">
        <v>45357</v>
      </c>
      <c r="F129" s="46" t="s">
        <v>733</v>
      </c>
      <c r="G129" s="47">
        <v>45357</v>
      </c>
      <c r="H129" s="47">
        <v>45447</v>
      </c>
      <c r="I129" s="199">
        <f t="shared" ca="1" si="8"/>
        <v>0</v>
      </c>
      <c r="J129" s="93">
        <v>512.76</v>
      </c>
      <c r="K129" s="93">
        <v>512.76</v>
      </c>
      <c r="L129" s="93">
        <v>0</v>
      </c>
      <c r="M129" s="46"/>
      <c r="N129" s="47"/>
      <c r="O129" s="46"/>
      <c r="P129" s="93"/>
      <c r="Q129" s="113" t="str">
        <f t="shared" si="12"/>
        <v/>
      </c>
      <c r="R129" s="113" t="str">
        <f t="shared" si="10"/>
        <v/>
      </c>
      <c r="S129" s="51" t="b">
        <f t="shared" si="11"/>
        <v>1</v>
      </c>
      <c r="T129" s="260" t="s">
        <v>1183</v>
      </c>
    </row>
    <row r="130" spans="1:20" x14ac:dyDescent="0.25">
      <c r="A130" s="44" t="s">
        <v>177</v>
      </c>
      <c r="B130" s="50" t="s">
        <v>9</v>
      </c>
      <c r="C130" s="54" t="s">
        <v>110</v>
      </c>
      <c r="D130" s="46" t="s">
        <v>734</v>
      </c>
      <c r="E130" s="47">
        <v>45357</v>
      </c>
      <c r="F130" s="46" t="s">
        <v>735</v>
      </c>
      <c r="G130" s="47">
        <v>45357</v>
      </c>
      <c r="H130" s="47">
        <v>45447</v>
      </c>
      <c r="I130" s="199">
        <f t="shared" ca="1" si="8"/>
        <v>0</v>
      </c>
      <c r="J130" s="93">
        <v>512.76</v>
      </c>
      <c r="K130" s="93">
        <v>512.76</v>
      </c>
      <c r="L130" s="93">
        <v>0</v>
      </c>
      <c r="M130" s="46"/>
      <c r="N130" s="47"/>
      <c r="O130" s="46"/>
      <c r="P130" s="93"/>
      <c r="Q130" s="113" t="str">
        <f t="shared" si="12"/>
        <v/>
      </c>
      <c r="R130" s="113" t="str">
        <f t="shared" si="10"/>
        <v/>
      </c>
      <c r="S130" s="51" t="b">
        <f t="shared" si="11"/>
        <v>1</v>
      </c>
      <c r="T130" s="260" t="s">
        <v>1183</v>
      </c>
    </row>
    <row r="131" spans="1:20" x14ac:dyDescent="0.25">
      <c r="A131" s="44" t="s">
        <v>177</v>
      </c>
      <c r="B131" s="50" t="s">
        <v>9</v>
      </c>
      <c r="C131" s="54" t="s">
        <v>110</v>
      </c>
      <c r="D131" s="46" t="s">
        <v>736</v>
      </c>
      <c r="E131" s="47">
        <v>45357</v>
      </c>
      <c r="F131" s="46" t="s">
        <v>737</v>
      </c>
      <c r="G131" s="47">
        <v>45357</v>
      </c>
      <c r="H131" s="47">
        <v>45447</v>
      </c>
      <c r="I131" s="199">
        <f t="shared" ca="1" si="8"/>
        <v>0</v>
      </c>
      <c r="J131" s="93">
        <v>544.8075</v>
      </c>
      <c r="K131" s="93">
        <v>544.80749999999989</v>
      </c>
      <c r="L131" s="93">
        <v>1.1368683772161603E-13</v>
      </c>
      <c r="M131" s="46"/>
      <c r="N131" s="47"/>
      <c r="O131" s="46"/>
      <c r="P131" s="93"/>
      <c r="Q131" s="113" t="str">
        <f t="shared" si="12"/>
        <v/>
      </c>
      <c r="R131" s="113" t="str">
        <f t="shared" si="10"/>
        <v/>
      </c>
      <c r="S131" s="51" t="b">
        <f t="shared" si="11"/>
        <v>1</v>
      </c>
      <c r="T131" s="260" t="s">
        <v>1183</v>
      </c>
    </row>
    <row r="132" spans="1:20" x14ac:dyDescent="0.25">
      <c r="A132" s="44" t="s">
        <v>177</v>
      </c>
      <c r="B132" s="50" t="s">
        <v>9</v>
      </c>
      <c r="C132" s="54" t="s">
        <v>110</v>
      </c>
      <c r="D132" s="46" t="s">
        <v>738</v>
      </c>
      <c r="E132" s="47">
        <v>45357</v>
      </c>
      <c r="F132" s="46" t="s">
        <v>739</v>
      </c>
      <c r="G132" s="47">
        <v>45357</v>
      </c>
      <c r="H132" s="47">
        <v>45447</v>
      </c>
      <c r="I132" s="199">
        <f t="shared" ca="1" si="8"/>
        <v>0</v>
      </c>
      <c r="J132" s="93">
        <v>544.8075</v>
      </c>
      <c r="K132" s="93">
        <v>544.80749999999989</v>
      </c>
      <c r="L132" s="93">
        <v>1.1368683772161603E-13</v>
      </c>
      <c r="M132" s="46"/>
      <c r="N132" s="47"/>
      <c r="O132" s="46"/>
      <c r="P132" s="93"/>
      <c r="Q132" s="113" t="str">
        <f t="shared" si="12"/>
        <v/>
      </c>
      <c r="R132" s="113" t="str">
        <f t="shared" si="10"/>
        <v/>
      </c>
      <c r="S132" s="51" t="b">
        <f t="shared" si="11"/>
        <v>1</v>
      </c>
      <c r="T132" s="260" t="s">
        <v>1183</v>
      </c>
    </row>
    <row r="133" spans="1:20" x14ac:dyDescent="0.25">
      <c r="A133" s="44" t="s">
        <v>179</v>
      </c>
      <c r="B133" s="50" t="s">
        <v>32</v>
      </c>
      <c r="C133" s="54" t="s">
        <v>112</v>
      </c>
      <c r="D133" s="46" t="s">
        <v>740</v>
      </c>
      <c r="E133" s="47">
        <v>45357</v>
      </c>
      <c r="F133" s="46" t="s">
        <v>741</v>
      </c>
      <c r="G133" s="47">
        <v>45357</v>
      </c>
      <c r="H133" s="47">
        <v>45447</v>
      </c>
      <c r="I133" s="199">
        <f t="shared" ca="1" si="8"/>
        <v>0</v>
      </c>
      <c r="J133" s="93">
        <v>106.69681</v>
      </c>
      <c r="K133" s="93">
        <v>80.118750000000006</v>
      </c>
      <c r="L133" s="93">
        <v>26.578059999999994</v>
      </c>
      <c r="M133" s="46" t="s">
        <v>1083</v>
      </c>
      <c r="N133" s="47">
        <v>45457</v>
      </c>
      <c r="O133" s="46" t="s">
        <v>741</v>
      </c>
      <c r="P133" s="93">
        <v>26.578059999999997</v>
      </c>
      <c r="Q133" s="113">
        <f t="shared" si="12"/>
        <v>106.69681</v>
      </c>
      <c r="R133" s="113" t="b">
        <f t="shared" si="10"/>
        <v>1</v>
      </c>
      <c r="S133" s="51" t="b">
        <f t="shared" si="11"/>
        <v>1</v>
      </c>
      <c r="T133" s="260" t="s">
        <v>1183</v>
      </c>
    </row>
    <row r="134" spans="1:20" x14ac:dyDescent="0.25">
      <c r="A134" s="44" t="s">
        <v>179</v>
      </c>
      <c r="B134" s="50" t="s">
        <v>32</v>
      </c>
      <c r="C134" s="54" t="s">
        <v>112</v>
      </c>
      <c r="D134" s="46" t="s">
        <v>742</v>
      </c>
      <c r="E134" s="47">
        <v>45357</v>
      </c>
      <c r="F134" s="46" t="s">
        <v>743</v>
      </c>
      <c r="G134" s="47">
        <v>45357</v>
      </c>
      <c r="H134" s="47">
        <v>45447</v>
      </c>
      <c r="I134" s="199">
        <f t="shared" ca="1" si="8"/>
        <v>0</v>
      </c>
      <c r="J134" s="93">
        <v>426.78724</v>
      </c>
      <c r="K134" s="93">
        <v>400.14508500000005</v>
      </c>
      <c r="L134" s="93">
        <v>26.642154999999946</v>
      </c>
      <c r="M134" s="46" t="s">
        <v>905</v>
      </c>
      <c r="N134" s="47">
        <v>45440</v>
      </c>
      <c r="O134" s="46" t="s">
        <v>743</v>
      </c>
      <c r="P134" s="93">
        <v>26.642154999999999</v>
      </c>
      <c r="Q134" s="113">
        <f t="shared" si="12"/>
        <v>426.78724000000005</v>
      </c>
      <c r="R134" s="113" t="b">
        <f t="shared" si="10"/>
        <v>1</v>
      </c>
      <c r="S134" s="51" t="b">
        <f t="shared" si="11"/>
        <v>1</v>
      </c>
      <c r="T134" s="260" t="s">
        <v>1183</v>
      </c>
    </row>
    <row r="135" spans="1:20" x14ac:dyDescent="0.25">
      <c r="A135" s="44" t="s">
        <v>146</v>
      </c>
      <c r="B135" s="50" t="s">
        <v>47</v>
      </c>
      <c r="C135" s="54" t="s">
        <v>91</v>
      </c>
      <c r="D135" s="46" t="s">
        <v>744</v>
      </c>
      <c r="E135" s="47">
        <v>45359</v>
      </c>
      <c r="F135" s="46" t="s">
        <v>745</v>
      </c>
      <c r="G135" s="47">
        <v>45359</v>
      </c>
      <c r="H135" s="47">
        <v>45449</v>
      </c>
      <c r="I135" s="199">
        <f t="shared" ca="1" si="8"/>
        <v>0</v>
      </c>
      <c r="J135" s="93">
        <v>2382.1975000000002</v>
      </c>
      <c r="K135" s="93">
        <v>1933.5324999999998</v>
      </c>
      <c r="L135" s="93">
        <v>448.66500000000042</v>
      </c>
      <c r="M135" s="46" t="s">
        <v>906</v>
      </c>
      <c r="N135" s="47">
        <v>45384</v>
      </c>
      <c r="O135" s="46" t="s">
        <v>745</v>
      </c>
      <c r="P135" s="93">
        <v>448.66499999999996</v>
      </c>
      <c r="Q135" s="113">
        <f t="shared" si="12"/>
        <v>2382.1974999999998</v>
      </c>
      <c r="R135" s="113" t="b">
        <f t="shared" si="10"/>
        <v>1</v>
      </c>
      <c r="S135" s="51" t="b">
        <f t="shared" si="11"/>
        <v>1</v>
      </c>
      <c r="T135" s="260" t="s">
        <v>1183</v>
      </c>
    </row>
    <row r="136" spans="1:20" x14ac:dyDescent="0.25">
      <c r="A136" s="44" t="s">
        <v>146</v>
      </c>
      <c r="B136" s="50" t="s">
        <v>47</v>
      </c>
      <c r="C136" s="54" t="s">
        <v>91</v>
      </c>
      <c r="D136" s="46" t="s">
        <v>746</v>
      </c>
      <c r="E136" s="47">
        <v>45359</v>
      </c>
      <c r="F136" s="46" t="s">
        <v>747</v>
      </c>
      <c r="G136" s="47">
        <v>45359</v>
      </c>
      <c r="H136" s="47">
        <v>45449</v>
      </c>
      <c r="I136" s="199">
        <f t="shared" ca="1" si="8"/>
        <v>0</v>
      </c>
      <c r="J136" s="93">
        <v>1068.25</v>
      </c>
      <c r="K136" s="93">
        <v>1068.2500000000002</v>
      </c>
      <c r="L136" s="93">
        <v>-2.2737367544323206E-13</v>
      </c>
      <c r="M136" s="46"/>
      <c r="N136" s="47"/>
      <c r="O136" s="46"/>
      <c r="P136" s="93"/>
      <c r="Q136" s="113" t="str">
        <f t="shared" si="12"/>
        <v/>
      </c>
      <c r="R136" s="113" t="str">
        <f t="shared" si="10"/>
        <v/>
      </c>
      <c r="S136" s="51" t="b">
        <f t="shared" si="11"/>
        <v>1</v>
      </c>
      <c r="T136" s="260" t="s">
        <v>1183</v>
      </c>
    </row>
    <row r="137" spans="1:20" x14ac:dyDescent="0.25">
      <c r="A137" s="44" t="s">
        <v>165</v>
      </c>
      <c r="B137" s="50" t="s">
        <v>12</v>
      </c>
      <c r="C137" s="54" t="s">
        <v>100</v>
      </c>
      <c r="D137" s="46" t="s">
        <v>748</v>
      </c>
      <c r="E137" s="47">
        <v>45362</v>
      </c>
      <c r="F137" s="46" t="s">
        <v>749</v>
      </c>
      <c r="G137" s="47">
        <v>45362</v>
      </c>
      <c r="H137" s="47">
        <v>45452</v>
      </c>
      <c r="I137" s="199">
        <f t="shared" ca="1" si="8"/>
        <v>0</v>
      </c>
      <c r="J137" s="93">
        <v>104.37500000000001</v>
      </c>
      <c r="K137" s="93">
        <v>27.884825000000006</v>
      </c>
      <c r="L137" s="93">
        <v>76.490175000000008</v>
      </c>
      <c r="M137" s="46" t="s">
        <v>1200</v>
      </c>
      <c r="N137" s="47">
        <v>45517</v>
      </c>
      <c r="O137" s="46" t="s">
        <v>749</v>
      </c>
      <c r="P137" s="93">
        <v>76.490175000000022</v>
      </c>
      <c r="Q137" s="113">
        <f t="shared" si="12"/>
        <v>104.37500000000003</v>
      </c>
      <c r="R137" s="113" t="b">
        <f t="shared" si="10"/>
        <v>1</v>
      </c>
      <c r="S137" s="51" t="b">
        <f t="shared" si="11"/>
        <v>1</v>
      </c>
      <c r="T137" s="260" t="s">
        <v>1183</v>
      </c>
    </row>
    <row r="138" spans="1:20" x14ac:dyDescent="0.25">
      <c r="A138" s="44" t="s">
        <v>165</v>
      </c>
      <c r="B138" s="50" t="s">
        <v>12</v>
      </c>
      <c r="C138" s="54" t="s">
        <v>100</v>
      </c>
      <c r="D138" s="46" t="s">
        <v>750</v>
      </c>
      <c r="E138" s="47">
        <v>45362</v>
      </c>
      <c r="F138" s="46" t="s">
        <v>751</v>
      </c>
      <c r="G138" s="47">
        <v>45362</v>
      </c>
      <c r="H138" s="47">
        <v>45452</v>
      </c>
      <c r="I138" s="199">
        <f t="shared" ca="1" si="8"/>
        <v>0</v>
      </c>
      <c r="J138" s="93">
        <v>104.37500000000001</v>
      </c>
      <c r="K138" s="93">
        <v>104.37500000000001</v>
      </c>
      <c r="L138" s="93">
        <v>0</v>
      </c>
      <c r="M138" s="46"/>
      <c r="N138" s="47"/>
      <c r="O138" s="46"/>
      <c r="P138" s="93"/>
      <c r="Q138" s="113" t="str">
        <f t="shared" si="12"/>
        <v/>
      </c>
      <c r="R138" s="113" t="str">
        <f t="shared" si="10"/>
        <v/>
      </c>
      <c r="S138" s="51" t="b">
        <f t="shared" si="11"/>
        <v>1</v>
      </c>
      <c r="T138" s="260" t="s">
        <v>1183</v>
      </c>
    </row>
    <row r="139" spans="1:20" x14ac:dyDescent="0.25">
      <c r="A139" s="44" t="s">
        <v>178</v>
      </c>
      <c r="B139" s="50" t="s">
        <v>21</v>
      </c>
      <c r="C139" s="54" t="s">
        <v>111</v>
      </c>
      <c r="D139" s="46" t="s">
        <v>752</v>
      </c>
      <c r="E139" s="47">
        <v>45362</v>
      </c>
      <c r="F139" s="46" t="s">
        <v>753</v>
      </c>
      <c r="G139" s="47">
        <v>45362</v>
      </c>
      <c r="H139" s="47">
        <v>45452</v>
      </c>
      <c r="I139" s="199">
        <f t="shared" ca="1" si="8"/>
        <v>0</v>
      </c>
      <c r="J139" s="93">
        <v>2122.5</v>
      </c>
      <c r="K139" s="93">
        <v>2122.5</v>
      </c>
      <c r="L139" s="93">
        <v>0</v>
      </c>
      <c r="M139" s="46"/>
      <c r="N139" s="47"/>
      <c r="O139" s="46"/>
      <c r="P139" s="93"/>
      <c r="Q139" s="113" t="str">
        <f t="shared" si="12"/>
        <v/>
      </c>
      <c r="R139" s="113" t="str">
        <f t="shared" si="10"/>
        <v/>
      </c>
      <c r="S139" s="51" t="b">
        <f t="shared" si="11"/>
        <v>1</v>
      </c>
      <c r="T139" s="260" t="s">
        <v>1183</v>
      </c>
    </row>
    <row r="140" spans="1:20" x14ac:dyDescent="0.25">
      <c r="A140" s="44" t="s">
        <v>158</v>
      </c>
      <c r="B140" s="50" t="s">
        <v>25</v>
      </c>
      <c r="C140" s="54" t="s">
        <v>98</v>
      </c>
      <c r="D140" s="46" t="s">
        <v>754</v>
      </c>
      <c r="E140" s="47">
        <v>45363</v>
      </c>
      <c r="F140" s="46" t="s">
        <v>755</v>
      </c>
      <c r="G140" s="47">
        <v>45363</v>
      </c>
      <c r="H140" s="47">
        <v>45453</v>
      </c>
      <c r="I140" s="199">
        <f t="shared" ca="1" si="8"/>
        <v>0</v>
      </c>
      <c r="J140" s="93">
        <v>534.82500000000016</v>
      </c>
      <c r="K140" s="93">
        <v>0</v>
      </c>
      <c r="L140" s="93">
        <v>534.82500000000016</v>
      </c>
      <c r="M140" s="46" t="s">
        <v>907</v>
      </c>
      <c r="N140" s="47">
        <v>45433</v>
      </c>
      <c r="O140" s="46" t="s">
        <v>755</v>
      </c>
      <c r="P140" s="93">
        <v>534.82500000000016</v>
      </c>
      <c r="Q140" s="113">
        <f t="shared" si="12"/>
        <v>534.82500000000016</v>
      </c>
      <c r="R140" s="113" t="b">
        <f t="shared" si="10"/>
        <v>1</v>
      </c>
      <c r="S140" s="51" t="b">
        <f t="shared" si="11"/>
        <v>1</v>
      </c>
      <c r="T140" s="260" t="s">
        <v>1183</v>
      </c>
    </row>
    <row r="141" spans="1:20" x14ac:dyDescent="0.25">
      <c r="A141" s="44" t="s">
        <v>158</v>
      </c>
      <c r="B141" s="50" t="s">
        <v>25</v>
      </c>
      <c r="C141" s="54" t="s">
        <v>98</v>
      </c>
      <c r="D141" s="46" t="s">
        <v>756</v>
      </c>
      <c r="E141" s="47">
        <v>45363</v>
      </c>
      <c r="F141" s="46" t="s">
        <v>757</v>
      </c>
      <c r="G141" s="47">
        <v>45363</v>
      </c>
      <c r="H141" s="47">
        <v>45453</v>
      </c>
      <c r="I141" s="199">
        <f t="shared" ca="1" si="8"/>
        <v>0</v>
      </c>
      <c r="J141" s="93">
        <v>320.89500000000004</v>
      </c>
      <c r="K141" s="93">
        <v>320.22112050000004</v>
      </c>
      <c r="L141" s="93">
        <v>0.67387949999999819</v>
      </c>
      <c r="M141" s="46" t="s">
        <v>908</v>
      </c>
      <c r="N141" s="47">
        <v>45433</v>
      </c>
      <c r="O141" s="46" t="s">
        <v>757</v>
      </c>
      <c r="P141" s="93">
        <v>0.67387950000000008</v>
      </c>
      <c r="Q141" s="113">
        <f t="shared" si="12"/>
        <v>320.89500000000004</v>
      </c>
      <c r="R141" s="113" t="b">
        <f t="shared" si="10"/>
        <v>1</v>
      </c>
      <c r="S141" s="51" t="b">
        <f t="shared" si="11"/>
        <v>1</v>
      </c>
      <c r="T141" s="260" t="s">
        <v>1183</v>
      </c>
    </row>
    <row r="142" spans="1:20" x14ac:dyDescent="0.25">
      <c r="A142" s="44" t="s">
        <v>146</v>
      </c>
      <c r="B142" s="50" t="s">
        <v>47</v>
      </c>
      <c r="C142" s="54" t="s">
        <v>91</v>
      </c>
      <c r="D142" s="46" t="s">
        <v>758</v>
      </c>
      <c r="E142" s="47">
        <v>45365</v>
      </c>
      <c r="F142" s="46" t="s">
        <v>759</v>
      </c>
      <c r="G142" s="47">
        <v>45365</v>
      </c>
      <c r="H142" s="47">
        <v>45455</v>
      </c>
      <c r="I142" s="199">
        <f t="shared" ref="I142:I204" ca="1" si="13">IF(H142&lt;TODAY(),0,H142-TODAY())</f>
        <v>0</v>
      </c>
      <c r="J142" s="93">
        <v>267.0625</v>
      </c>
      <c r="K142" s="93">
        <v>267.06250000000006</v>
      </c>
      <c r="L142" s="93">
        <v>-5.6843418860808015E-14</v>
      </c>
      <c r="M142" s="46"/>
      <c r="N142" s="47"/>
      <c r="O142" s="46"/>
      <c r="P142" s="93"/>
      <c r="Q142" s="113" t="str">
        <f t="shared" si="12"/>
        <v/>
      </c>
      <c r="R142" s="113" t="str">
        <f t="shared" si="10"/>
        <v/>
      </c>
      <c r="S142" s="51" t="b">
        <f t="shared" ref="S142:S172" si="14">E142=G142</f>
        <v>1</v>
      </c>
      <c r="T142" s="260" t="s">
        <v>1183</v>
      </c>
    </row>
    <row r="143" spans="1:20" x14ac:dyDescent="0.25">
      <c r="A143" s="44" t="s">
        <v>146</v>
      </c>
      <c r="B143" s="50" t="s">
        <v>47</v>
      </c>
      <c r="C143" s="54" t="s">
        <v>91</v>
      </c>
      <c r="D143" s="46" t="s">
        <v>760</v>
      </c>
      <c r="E143" s="47">
        <v>45365</v>
      </c>
      <c r="F143" s="46" t="s">
        <v>761</v>
      </c>
      <c r="G143" s="47">
        <v>45365</v>
      </c>
      <c r="H143" s="47">
        <v>45455</v>
      </c>
      <c r="I143" s="199">
        <f t="shared" ca="1" si="13"/>
        <v>0</v>
      </c>
      <c r="J143" s="93">
        <v>1068.25</v>
      </c>
      <c r="K143" s="93">
        <v>1068.2500000000002</v>
      </c>
      <c r="L143" s="93">
        <v>-2.2737367544323206E-13</v>
      </c>
      <c r="M143" s="46"/>
      <c r="N143" s="47"/>
      <c r="O143" s="46"/>
      <c r="P143" s="93"/>
      <c r="Q143" s="113" t="str">
        <f t="shared" si="12"/>
        <v/>
      </c>
      <c r="R143" s="113" t="str">
        <f t="shared" ref="R143:R201" si="15">IF(P143="","",J143&gt;=Q143)</f>
        <v/>
      </c>
      <c r="S143" s="51" t="b">
        <f t="shared" si="14"/>
        <v>1</v>
      </c>
      <c r="T143" s="260" t="s">
        <v>1183</v>
      </c>
    </row>
    <row r="144" spans="1:20" x14ac:dyDescent="0.25">
      <c r="A144" s="44" t="s">
        <v>154</v>
      </c>
      <c r="B144" s="50" t="s">
        <v>235</v>
      </c>
      <c r="C144" s="54" t="s">
        <v>121</v>
      </c>
      <c r="D144" s="46" t="s">
        <v>762</v>
      </c>
      <c r="E144" s="47">
        <v>45365</v>
      </c>
      <c r="F144" s="46" t="s">
        <v>763</v>
      </c>
      <c r="G144" s="47">
        <v>45365</v>
      </c>
      <c r="H144" s="47">
        <v>45455</v>
      </c>
      <c r="I144" s="199">
        <f t="shared" ca="1" si="13"/>
        <v>0</v>
      </c>
      <c r="J144" s="93">
        <v>672.99749999999995</v>
      </c>
      <c r="K144" s="93">
        <v>672.99749999999995</v>
      </c>
      <c r="L144" s="93">
        <v>0</v>
      </c>
      <c r="M144" s="46"/>
      <c r="N144" s="47"/>
      <c r="O144" s="46"/>
      <c r="P144" s="93"/>
      <c r="Q144" s="113" t="str">
        <f t="shared" si="12"/>
        <v/>
      </c>
      <c r="R144" s="113" t="str">
        <f t="shared" si="15"/>
        <v/>
      </c>
      <c r="S144" s="51" t="b">
        <f t="shared" si="14"/>
        <v>1</v>
      </c>
      <c r="T144" s="260" t="s">
        <v>1183</v>
      </c>
    </row>
    <row r="145" spans="1:20" x14ac:dyDescent="0.25">
      <c r="A145" s="44" t="s">
        <v>154</v>
      </c>
      <c r="B145" s="50" t="s">
        <v>235</v>
      </c>
      <c r="C145" s="54" t="s">
        <v>121</v>
      </c>
      <c r="D145" s="46" t="s">
        <v>764</v>
      </c>
      <c r="E145" s="47">
        <v>45365</v>
      </c>
      <c r="F145" s="46" t="s">
        <v>765</v>
      </c>
      <c r="G145" s="47">
        <v>45365</v>
      </c>
      <c r="H145" s="47">
        <v>45455</v>
      </c>
      <c r="I145" s="199">
        <f t="shared" ca="1" si="13"/>
        <v>0</v>
      </c>
      <c r="J145" s="93">
        <v>672.99749999999995</v>
      </c>
      <c r="K145" s="93">
        <v>672.99749999999995</v>
      </c>
      <c r="L145" s="93">
        <v>0</v>
      </c>
      <c r="M145" s="46"/>
      <c r="N145" s="47"/>
      <c r="O145" s="46"/>
      <c r="P145" s="93"/>
      <c r="Q145" s="113" t="str">
        <f t="shared" si="12"/>
        <v/>
      </c>
      <c r="R145" s="113" t="str">
        <f t="shared" si="15"/>
        <v/>
      </c>
      <c r="S145" s="51" t="b">
        <f t="shared" si="14"/>
        <v>1</v>
      </c>
      <c r="T145" s="260" t="s">
        <v>1183</v>
      </c>
    </row>
    <row r="146" spans="1:20" x14ac:dyDescent="0.25">
      <c r="A146" s="44" t="s">
        <v>169</v>
      </c>
      <c r="B146" s="50" t="s">
        <v>14</v>
      </c>
      <c r="C146" s="54" t="s">
        <v>104</v>
      </c>
      <c r="D146" s="46" t="s">
        <v>766</v>
      </c>
      <c r="E146" s="47">
        <v>45365</v>
      </c>
      <c r="F146" s="46" t="s">
        <v>767</v>
      </c>
      <c r="G146" s="47">
        <v>45365</v>
      </c>
      <c r="H146" s="47">
        <v>45455</v>
      </c>
      <c r="I146" s="199">
        <f t="shared" ca="1" si="13"/>
        <v>0</v>
      </c>
      <c r="J146" s="93">
        <v>1068.25</v>
      </c>
      <c r="K146" s="93">
        <v>555.49</v>
      </c>
      <c r="L146" s="93">
        <v>512.76</v>
      </c>
      <c r="M146" s="46" t="s">
        <v>1154</v>
      </c>
      <c r="N146" s="47">
        <v>45498</v>
      </c>
      <c r="O146" s="46" t="s">
        <v>767</v>
      </c>
      <c r="P146" s="93">
        <v>512.76</v>
      </c>
      <c r="Q146" s="113">
        <f t="shared" si="12"/>
        <v>1068.25</v>
      </c>
      <c r="R146" s="113" t="b">
        <f t="shared" si="15"/>
        <v>1</v>
      </c>
      <c r="S146" s="51" t="b">
        <f t="shared" si="14"/>
        <v>1</v>
      </c>
      <c r="T146" s="260" t="s">
        <v>1183</v>
      </c>
    </row>
    <row r="147" spans="1:20" x14ac:dyDescent="0.25">
      <c r="A147" s="44" t="s">
        <v>206</v>
      </c>
      <c r="B147" s="50" t="s">
        <v>314</v>
      </c>
      <c r="C147" s="54" t="s">
        <v>208</v>
      </c>
      <c r="D147" s="46" t="s">
        <v>768</v>
      </c>
      <c r="E147" s="47">
        <v>45366</v>
      </c>
      <c r="F147" s="46" t="s">
        <v>769</v>
      </c>
      <c r="G147" s="47">
        <v>45366</v>
      </c>
      <c r="H147" s="47">
        <v>45456</v>
      </c>
      <c r="I147" s="199">
        <f t="shared" ca="1" si="13"/>
        <v>0</v>
      </c>
      <c r="J147" s="93">
        <v>63.78</v>
      </c>
      <c r="K147" s="93">
        <v>63.78</v>
      </c>
      <c r="L147" s="93">
        <v>0</v>
      </c>
      <c r="M147" s="46"/>
      <c r="N147" s="47"/>
      <c r="O147" s="46"/>
      <c r="P147" s="93"/>
      <c r="Q147" s="113" t="str">
        <f t="shared" si="12"/>
        <v/>
      </c>
      <c r="R147" s="113" t="str">
        <f t="shared" si="15"/>
        <v/>
      </c>
      <c r="S147" s="51" t="b">
        <f t="shared" si="14"/>
        <v>1</v>
      </c>
      <c r="T147" s="260" t="s">
        <v>1183</v>
      </c>
    </row>
    <row r="148" spans="1:20" x14ac:dyDescent="0.25">
      <c r="A148" s="44" t="s">
        <v>206</v>
      </c>
      <c r="B148" s="50" t="s">
        <v>314</v>
      </c>
      <c r="C148" s="54" t="s">
        <v>208</v>
      </c>
      <c r="D148" s="46" t="s">
        <v>770</v>
      </c>
      <c r="E148" s="47">
        <v>45366</v>
      </c>
      <c r="F148" s="46" t="s">
        <v>771</v>
      </c>
      <c r="G148" s="47">
        <v>45366</v>
      </c>
      <c r="H148" s="47">
        <v>45456</v>
      </c>
      <c r="I148" s="199">
        <f t="shared" ca="1" si="13"/>
        <v>0</v>
      </c>
      <c r="J148" s="93">
        <v>260.435</v>
      </c>
      <c r="K148" s="93">
        <v>260.435</v>
      </c>
      <c r="L148" s="93">
        <v>0</v>
      </c>
      <c r="M148" s="46"/>
      <c r="N148" s="47"/>
      <c r="O148" s="46"/>
      <c r="P148" s="93"/>
      <c r="Q148" s="113" t="str">
        <f t="shared" si="12"/>
        <v/>
      </c>
      <c r="R148" s="113" t="str">
        <f t="shared" si="15"/>
        <v/>
      </c>
      <c r="S148" s="51" t="b">
        <f t="shared" si="14"/>
        <v>1</v>
      </c>
      <c r="T148" s="260" t="s">
        <v>1183</v>
      </c>
    </row>
    <row r="149" spans="1:20" x14ac:dyDescent="0.25">
      <c r="A149" s="44" t="s">
        <v>143</v>
      </c>
      <c r="B149" s="50" t="s">
        <v>233</v>
      </c>
      <c r="C149" s="54" t="s">
        <v>89</v>
      </c>
      <c r="D149" s="46" t="s">
        <v>772</v>
      </c>
      <c r="E149" s="47">
        <v>45370</v>
      </c>
      <c r="F149" s="46" t="s">
        <v>773</v>
      </c>
      <c r="G149" s="47">
        <v>45370</v>
      </c>
      <c r="H149" s="47">
        <v>45460</v>
      </c>
      <c r="I149" s="199">
        <f t="shared" ca="1" si="13"/>
        <v>0</v>
      </c>
      <c r="J149" s="93">
        <v>742.875</v>
      </c>
      <c r="K149" s="93">
        <v>735.62029500000006</v>
      </c>
      <c r="L149" s="93">
        <v>7.2547049999999444</v>
      </c>
      <c r="M149" s="46" t="s">
        <v>1201</v>
      </c>
      <c r="N149" s="47">
        <v>45517</v>
      </c>
      <c r="O149" s="46" t="s">
        <v>773</v>
      </c>
      <c r="P149" s="93">
        <v>7.2547049999999995</v>
      </c>
      <c r="Q149" s="113">
        <f t="shared" si="12"/>
        <v>742.875</v>
      </c>
      <c r="R149" s="113" t="b">
        <f t="shared" si="15"/>
        <v>1</v>
      </c>
      <c r="S149" s="51" t="b">
        <f t="shared" si="14"/>
        <v>1</v>
      </c>
      <c r="T149" s="260" t="s">
        <v>1183</v>
      </c>
    </row>
    <row r="150" spans="1:20" x14ac:dyDescent="0.25">
      <c r="A150" s="44" t="s">
        <v>150</v>
      </c>
      <c r="B150" s="50" t="s">
        <v>46</v>
      </c>
      <c r="C150" s="54" t="s">
        <v>93</v>
      </c>
      <c r="D150" s="46" t="s">
        <v>774</v>
      </c>
      <c r="E150" s="47">
        <v>45370</v>
      </c>
      <c r="F150" s="46" t="s">
        <v>775</v>
      </c>
      <c r="G150" s="47">
        <v>45370</v>
      </c>
      <c r="H150" s="47">
        <v>45460</v>
      </c>
      <c r="I150" s="199">
        <f t="shared" ca="1" si="13"/>
        <v>0</v>
      </c>
      <c r="J150" s="93">
        <v>1379.625</v>
      </c>
      <c r="K150" s="93">
        <v>1379.6250000000023</v>
      </c>
      <c r="L150" s="93">
        <v>-2.2737367544323206E-12</v>
      </c>
      <c r="M150" s="46"/>
      <c r="N150" s="47"/>
      <c r="O150" s="46"/>
      <c r="P150" s="93"/>
      <c r="Q150" s="113" t="str">
        <f t="shared" si="12"/>
        <v/>
      </c>
      <c r="R150" s="113" t="str">
        <f t="shared" si="15"/>
        <v/>
      </c>
      <c r="S150" s="51" t="b">
        <f t="shared" si="14"/>
        <v>1</v>
      </c>
      <c r="T150" s="260" t="s">
        <v>1183</v>
      </c>
    </row>
    <row r="151" spans="1:20" x14ac:dyDescent="0.25">
      <c r="A151" s="44" t="s">
        <v>151</v>
      </c>
      <c r="B151" s="50" t="s">
        <v>10</v>
      </c>
      <c r="C151" s="54" t="s">
        <v>94</v>
      </c>
      <c r="D151" s="46" t="s">
        <v>776</v>
      </c>
      <c r="E151" s="47">
        <v>45370</v>
      </c>
      <c r="F151" s="46" t="s">
        <v>777</v>
      </c>
      <c r="G151" s="47">
        <v>45370</v>
      </c>
      <c r="H151" s="47">
        <v>45460</v>
      </c>
      <c r="I151" s="199">
        <f t="shared" ca="1" si="13"/>
        <v>0</v>
      </c>
      <c r="J151" s="93">
        <v>1591.875</v>
      </c>
      <c r="K151" s="93">
        <v>1589.79388875</v>
      </c>
      <c r="L151" s="93">
        <v>2.081111250000049</v>
      </c>
      <c r="M151" s="46" t="s">
        <v>1202</v>
      </c>
      <c r="N151" s="47">
        <v>45517</v>
      </c>
      <c r="O151" s="46" t="s">
        <v>777</v>
      </c>
      <c r="P151" s="93">
        <v>2.0811112499999997</v>
      </c>
      <c r="Q151" s="113">
        <f t="shared" si="12"/>
        <v>1591.875</v>
      </c>
      <c r="R151" s="113" t="b">
        <f t="shared" si="15"/>
        <v>1</v>
      </c>
      <c r="S151" s="51" t="b">
        <f t="shared" si="14"/>
        <v>1</v>
      </c>
      <c r="T151" s="260" t="s">
        <v>1183</v>
      </c>
    </row>
    <row r="152" spans="1:20" x14ac:dyDescent="0.25">
      <c r="A152" s="44" t="s">
        <v>151</v>
      </c>
      <c r="B152" s="50" t="s">
        <v>10</v>
      </c>
      <c r="C152" s="54" t="s">
        <v>94</v>
      </c>
      <c r="D152" s="46" t="s">
        <v>778</v>
      </c>
      <c r="E152" s="47">
        <v>45370</v>
      </c>
      <c r="F152" s="46" t="s">
        <v>779</v>
      </c>
      <c r="G152" s="47">
        <v>45370</v>
      </c>
      <c r="H152" s="47">
        <v>45460</v>
      </c>
      <c r="I152" s="199">
        <f t="shared" ca="1" si="13"/>
        <v>0</v>
      </c>
      <c r="J152" s="93">
        <v>1591.875</v>
      </c>
      <c r="K152" s="93">
        <v>1590.56647875</v>
      </c>
      <c r="L152" s="93">
        <v>1.3085212500000125</v>
      </c>
      <c r="M152" s="46"/>
      <c r="N152" s="47"/>
      <c r="O152" s="46"/>
      <c r="P152" s="93"/>
      <c r="Q152" s="113" t="str">
        <f t="shared" si="12"/>
        <v/>
      </c>
      <c r="R152" s="113" t="str">
        <f t="shared" si="15"/>
        <v/>
      </c>
      <c r="S152" s="51" t="b">
        <f t="shared" si="14"/>
        <v>1</v>
      </c>
      <c r="T152" s="260" t="s">
        <v>1183</v>
      </c>
    </row>
    <row r="153" spans="1:20" x14ac:dyDescent="0.25">
      <c r="A153" s="44" t="s">
        <v>157</v>
      </c>
      <c r="B153" s="50" t="s">
        <v>11</v>
      </c>
      <c r="C153" s="54" t="s">
        <v>97</v>
      </c>
      <c r="D153" s="46" t="s">
        <v>780</v>
      </c>
      <c r="E153" s="47">
        <v>45370</v>
      </c>
      <c r="F153" s="46" t="s">
        <v>781</v>
      </c>
      <c r="G153" s="47">
        <v>45370</v>
      </c>
      <c r="H153" s="47">
        <v>45460</v>
      </c>
      <c r="I153" s="199">
        <f t="shared" ca="1" si="13"/>
        <v>0</v>
      </c>
      <c r="J153" s="93">
        <v>2122.5</v>
      </c>
      <c r="K153" s="93">
        <v>2122.5</v>
      </c>
      <c r="L153" s="93">
        <v>0</v>
      </c>
      <c r="M153" s="46"/>
      <c r="N153" s="47"/>
      <c r="O153" s="46"/>
      <c r="P153" s="93"/>
      <c r="Q153" s="113" t="str">
        <f t="shared" si="12"/>
        <v/>
      </c>
      <c r="R153" s="113" t="str">
        <f t="shared" si="15"/>
        <v/>
      </c>
      <c r="S153" s="51" t="b">
        <f t="shared" si="14"/>
        <v>1</v>
      </c>
      <c r="T153" s="260" t="s">
        <v>1183</v>
      </c>
    </row>
    <row r="154" spans="1:20" x14ac:dyDescent="0.25">
      <c r="A154" s="44" t="s">
        <v>157</v>
      </c>
      <c r="B154" s="50" t="s">
        <v>11</v>
      </c>
      <c r="C154" s="54" t="s">
        <v>97</v>
      </c>
      <c r="D154" s="46" t="s">
        <v>782</v>
      </c>
      <c r="E154" s="47">
        <v>45370</v>
      </c>
      <c r="F154" s="46" t="s">
        <v>783</v>
      </c>
      <c r="G154" s="47">
        <v>45370</v>
      </c>
      <c r="H154" s="47">
        <v>45460</v>
      </c>
      <c r="I154" s="199">
        <f t="shared" ca="1" si="13"/>
        <v>0</v>
      </c>
      <c r="J154" s="93">
        <v>212.25</v>
      </c>
      <c r="K154" s="93">
        <v>212.25000000000003</v>
      </c>
      <c r="L154" s="93">
        <v>-2.8421709430404007E-14</v>
      </c>
      <c r="M154" s="46"/>
      <c r="N154" s="47"/>
      <c r="O154" s="46"/>
      <c r="P154" s="93"/>
      <c r="Q154" s="113" t="str">
        <f t="shared" si="12"/>
        <v/>
      </c>
      <c r="R154" s="113" t="str">
        <f t="shared" si="15"/>
        <v/>
      </c>
      <c r="S154" s="51" t="b">
        <f t="shared" si="14"/>
        <v>1</v>
      </c>
      <c r="T154" s="260" t="s">
        <v>1183</v>
      </c>
    </row>
    <row r="155" spans="1:20" x14ac:dyDescent="0.25">
      <c r="A155" s="44" t="s">
        <v>165</v>
      </c>
      <c r="B155" s="50" t="s">
        <v>12</v>
      </c>
      <c r="C155" s="54" t="s">
        <v>100</v>
      </c>
      <c r="D155" s="46" t="s">
        <v>784</v>
      </c>
      <c r="E155" s="47">
        <v>45370</v>
      </c>
      <c r="F155" s="46" t="s">
        <v>785</v>
      </c>
      <c r="G155" s="47">
        <v>45370</v>
      </c>
      <c r="H155" s="47">
        <v>45460</v>
      </c>
      <c r="I155" s="199">
        <f t="shared" ca="1" si="13"/>
        <v>0</v>
      </c>
      <c r="J155" s="93">
        <v>156.56250000000003</v>
      </c>
      <c r="K155" s="93">
        <v>55.059900000000013</v>
      </c>
      <c r="L155" s="93">
        <v>101.50260000000002</v>
      </c>
      <c r="M155" s="46" t="s">
        <v>1203</v>
      </c>
      <c r="N155" s="47">
        <v>45517</v>
      </c>
      <c r="O155" s="46" t="s">
        <v>785</v>
      </c>
      <c r="P155" s="93">
        <v>101.50260000000002</v>
      </c>
      <c r="Q155" s="113">
        <f t="shared" si="12"/>
        <v>156.56250000000003</v>
      </c>
      <c r="R155" s="113" t="b">
        <f t="shared" si="15"/>
        <v>1</v>
      </c>
      <c r="S155" s="51" t="b">
        <f t="shared" si="14"/>
        <v>1</v>
      </c>
      <c r="T155" s="260" t="s">
        <v>1183</v>
      </c>
    </row>
    <row r="156" spans="1:20" x14ac:dyDescent="0.25">
      <c r="A156" s="44" t="s">
        <v>165</v>
      </c>
      <c r="B156" s="50" t="s">
        <v>12</v>
      </c>
      <c r="C156" s="54" t="s">
        <v>100</v>
      </c>
      <c r="D156" s="46" t="s">
        <v>786</v>
      </c>
      <c r="E156" s="47">
        <v>45370</v>
      </c>
      <c r="F156" s="46" t="s">
        <v>787</v>
      </c>
      <c r="G156" s="47">
        <v>45370</v>
      </c>
      <c r="H156" s="47">
        <v>45460</v>
      </c>
      <c r="I156" s="199">
        <f t="shared" ca="1" si="13"/>
        <v>0</v>
      </c>
      <c r="J156" s="93">
        <v>156.56250000000003</v>
      </c>
      <c r="K156" s="93">
        <v>18.776018750000006</v>
      </c>
      <c r="L156" s="93">
        <v>137.78648125000001</v>
      </c>
      <c r="M156" s="46" t="s">
        <v>1204</v>
      </c>
      <c r="N156" s="47">
        <v>45517</v>
      </c>
      <c r="O156" s="46" t="s">
        <v>787</v>
      </c>
      <c r="P156" s="93">
        <v>137.78648125000001</v>
      </c>
      <c r="Q156" s="113">
        <f t="shared" si="12"/>
        <v>156.5625</v>
      </c>
      <c r="R156" s="113" t="b">
        <f t="shared" si="15"/>
        <v>1</v>
      </c>
      <c r="S156" s="51" t="b">
        <f t="shared" si="14"/>
        <v>1</v>
      </c>
      <c r="T156" s="260" t="s">
        <v>1183</v>
      </c>
    </row>
    <row r="157" spans="1:20" x14ac:dyDescent="0.25">
      <c r="A157" s="44" t="s">
        <v>166</v>
      </c>
      <c r="B157" s="50" t="s">
        <v>13</v>
      </c>
      <c r="C157" s="54" t="s">
        <v>101</v>
      </c>
      <c r="D157" s="46" t="s">
        <v>788</v>
      </c>
      <c r="E157" s="47">
        <v>45370</v>
      </c>
      <c r="F157" s="46" t="s">
        <v>789</v>
      </c>
      <c r="G157" s="47">
        <v>45370</v>
      </c>
      <c r="H157" s="47">
        <v>45460</v>
      </c>
      <c r="I157" s="199">
        <f t="shared" ca="1" si="13"/>
        <v>0</v>
      </c>
      <c r="J157" s="93">
        <v>2122.5</v>
      </c>
      <c r="K157" s="93">
        <v>2122.5000000000009</v>
      </c>
      <c r="L157" s="93">
        <v>-9.0949470177292824E-13</v>
      </c>
      <c r="M157" s="46"/>
      <c r="N157" s="47"/>
      <c r="O157" s="46"/>
      <c r="P157" s="93"/>
      <c r="Q157" s="113" t="str">
        <f t="shared" si="12"/>
        <v/>
      </c>
      <c r="R157" s="113" t="str">
        <f t="shared" si="15"/>
        <v/>
      </c>
      <c r="S157" s="51" t="b">
        <f t="shared" si="14"/>
        <v>1</v>
      </c>
      <c r="T157" s="260" t="s">
        <v>1183</v>
      </c>
    </row>
    <row r="158" spans="1:20" x14ac:dyDescent="0.25">
      <c r="A158" s="44" t="s">
        <v>166</v>
      </c>
      <c r="B158" s="50" t="s">
        <v>13</v>
      </c>
      <c r="C158" s="54" t="s">
        <v>101</v>
      </c>
      <c r="D158" s="46" t="s">
        <v>790</v>
      </c>
      <c r="E158" s="47">
        <v>45370</v>
      </c>
      <c r="F158" s="46" t="s">
        <v>791</v>
      </c>
      <c r="G158" s="47">
        <v>45370</v>
      </c>
      <c r="H158" s="47">
        <v>45460</v>
      </c>
      <c r="I158" s="199">
        <f t="shared" ca="1" si="13"/>
        <v>0</v>
      </c>
      <c r="J158" s="93">
        <v>212.25</v>
      </c>
      <c r="K158" s="93">
        <v>200.37991874999997</v>
      </c>
      <c r="L158" s="93">
        <v>11.870081250000027</v>
      </c>
      <c r="M158" s="46" t="s">
        <v>1205</v>
      </c>
      <c r="N158" s="47">
        <v>45517</v>
      </c>
      <c r="O158" s="46" t="s">
        <v>791</v>
      </c>
      <c r="P158" s="93">
        <v>11.870081250000002</v>
      </c>
      <c r="Q158" s="113">
        <f t="shared" si="12"/>
        <v>212.24999999999997</v>
      </c>
      <c r="R158" s="113" t="b">
        <f t="shared" si="15"/>
        <v>1</v>
      </c>
      <c r="S158" s="51" t="b">
        <f t="shared" si="14"/>
        <v>1</v>
      </c>
      <c r="T158" s="260" t="s">
        <v>1183</v>
      </c>
    </row>
    <row r="159" spans="1:20" x14ac:dyDescent="0.25">
      <c r="A159" s="44" t="s">
        <v>178</v>
      </c>
      <c r="B159" s="50" t="s">
        <v>21</v>
      </c>
      <c r="C159" s="54" t="s">
        <v>111</v>
      </c>
      <c r="D159" s="46" t="s">
        <v>792</v>
      </c>
      <c r="E159" s="47">
        <v>45370</v>
      </c>
      <c r="F159" s="46" t="s">
        <v>793</v>
      </c>
      <c r="G159" s="47">
        <v>45370</v>
      </c>
      <c r="H159" s="47">
        <v>45460</v>
      </c>
      <c r="I159" s="199">
        <f t="shared" ca="1" si="13"/>
        <v>0</v>
      </c>
      <c r="J159" s="93">
        <v>1379.625</v>
      </c>
      <c r="K159" s="93">
        <v>1364.8969724999999</v>
      </c>
      <c r="L159" s="93">
        <v>14.728027500000053</v>
      </c>
      <c r="M159" s="46" t="s">
        <v>1206</v>
      </c>
      <c r="N159" s="47">
        <v>45517</v>
      </c>
      <c r="O159" s="46" t="s">
        <v>793</v>
      </c>
      <c r="P159" s="93">
        <v>14.7280275</v>
      </c>
      <c r="Q159" s="113">
        <f t="shared" si="12"/>
        <v>1379.625</v>
      </c>
      <c r="R159" s="113" t="b">
        <f t="shared" si="15"/>
        <v>1</v>
      </c>
      <c r="S159" s="51" t="b">
        <f t="shared" si="14"/>
        <v>1</v>
      </c>
      <c r="T159" s="260" t="s">
        <v>1183</v>
      </c>
    </row>
    <row r="160" spans="1:20" x14ac:dyDescent="0.25">
      <c r="A160" s="44" t="s">
        <v>146</v>
      </c>
      <c r="B160" s="50" t="s">
        <v>47</v>
      </c>
      <c r="C160" s="54" t="s">
        <v>91</v>
      </c>
      <c r="D160" s="46" t="s">
        <v>794</v>
      </c>
      <c r="E160" s="47">
        <v>45373</v>
      </c>
      <c r="F160" s="46" t="s">
        <v>795</v>
      </c>
      <c r="G160" s="47">
        <v>45373</v>
      </c>
      <c r="H160" s="47">
        <v>45463</v>
      </c>
      <c r="I160" s="199">
        <f t="shared" ca="1" si="13"/>
        <v>0</v>
      </c>
      <c r="J160" s="93">
        <v>534.125</v>
      </c>
      <c r="K160" s="93">
        <v>534.12500000000023</v>
      </c>
      <c r="L160" s="93">
        <v>-2.2737367544323206E-13</v>
      </c>
      <c r="M160" s="46"/>
      <c r="N160" s="47"/>
      <c r="O160" s="46"/>
      <c r="P160" s="93"/>
      <c r="Q160" s="113" t="str">
        <f t="shared" si="12"/>
        <v/>
      </c>
      <c r="R160" s="113" t="str">
        <f t="shared" si="15"/>
        <v/>
      </c>
      <c r="S160" s="51" t="b">
        <f t="shared" si="14"/>
        <v>1</v>
      </c>
      <c r="T160" s="260" t="s">
        <v>1183</v>
      </c>
    </row>
    <row r="161" spans="1:20" x14ac:dyDescent="0.25">
      <c r="A161" s="44" t="s">
        <v>162</v>
      </c>
      <c r="B161" s="50" t="s">
        <v>31</v>
      </c>
      <c r="C161" s="54" t="s">
        <v>99</v>
      </c>
      <c r="D161" s="46" t="s">
        <v>796</v>
      </c>
      <c r="E161" s="47">
        <v>45373</v>
      </c>
      <c r="F161" s="46" t="s">
        <v>797</v>
      </c>
      <c r="G161" s="47">
        <v>45373</v>
      </c>
      <c r="H161" s="47">
        <v>45463</v>
      </c>
      <c r="I161" s="199">
        <f t="shared" ca="1" si="13"/>
        <v>0</v>
      </c>
      <c r="J161" s="93">
        <v>1730.5649999999998</v>
      </c>
      <c r="K161" s="93">
        <v>1730.5649999999998</v>
      </c>
      <c r="L161" s="93">
        <f>J161-K161</f>
        <v>0</v>
      </c>
      <c r="M161" s="46"/>
      <c r="N161" s="47"/>
      <c r="O161" s="46"/>
      <c r="P161" s="93"/>
      <c r="Q161" s="113" t="str">
        <f t="shared" si="12"/>
        <v/>
      </c>
      <c r="R161" s="113" t="str">
        <f t="shared" si="15"/>
        <v/>
      </c>
      <c r="S161" s="51" t="b">
        <f t="shared" si="14"/>
        <v>1</v>
      </c>
      <c r="T161" s="260" t="s">
        <v>1183</v>
      </c>
    </row>
    <row r="162" spans="1:20" x14ac:dyDescent="0.25">
      <c r="A162" s="44" t="s">
        <v>162</v>
      </c>
      <c r="B162" s="50" t="s">
        <v>31</v>
      </c>
      <c r="C162" s="54" t="s">
        <v>99</v>
      </c>
      <c r="D162" s="46" t="s">
        <v>798</v>
      </c>
      <c r="E162" s="47">
        <v>45373</v>
      </c>
      <c r="F162" s="46" t="s">
        <v>799</v>
      </c>
      <c r="G162" s="47">
        <v>45373</v>
      </c>
      <c r="H162" s="47">
        <v>45463</v>
      </c>
      <c r="I162" s="199">
        <f t="shared" ca="1" si="13"/>
        <v>0</v>
      </c>
      <c r="J162" s="93">
        <v>801.18749999999989</v>
      </c>
      <c r="K162" s="93">
        <v>801.18749999999989</v>
      </c>
      <c r="L162" s="93">
        <f>J162-K162</f>
        <v>0</v>
      </c>
      <c r="M162" s="46"/>
      <c r="N162" s="47"/>
      <c r="O162" s="46"/>
      <c r="P162" s="93"/>
      <c r="Q162" s="113" t="str">
        <f t="shared" si="12"/>
        <v/>
      </c>
      <c r="R162" s="113" t="str">
        <f t="shared" si="15"/>
        <v/>
      </c>
      <c r="S162" s="51" t="b">
        <f t="shared" si="14"/>
        <v>1</v>
      </c>
      <c r="T162" s="260" t="s">
        <v>1183</v>
      </c>
    </row>
    <row r="163" spans="1:20" x14ac:dyDescent="0.25">
      <c r="A163" s="44" t="s">
        <v>206</v>
      </c>
      <c r="B163" s="50" t="s">
        <v>314</v>
      </c>
      <c r="C163" s="54" t="s">
        <v>208</v>
      </c>
      <c r="D163" s="46" t="s">
        <v>800</v>
      </c>
      <c r="E163" s="47">
        <v>45376</v>
      </c>
      <c r="F163" s="46" t="s">
        <v>801</v>
      </c>
      <c r="G163" s="47">
        <v>45376</v>
      </c>
      <c r="H163" s="47">
        <v>45466</v>
      </c>
      <c r="I163" s="199">
        <f t="shared" ca="1" si="13"/>
        <v>0</v>
      </c>
      <c r="J163" s="93">
        <v>63.78</v>
      </c>
      <c r="K163" s="93">
        <v>0</v>
      </c>
      <c r="L163" s="93">
        <v>63.78</v>
      </c>
      <c r="M163" s="46" t="s">
        <v>1207</v>
      </c>
      <c r="N163" s="47">
        <v>45526</v>
      </c>
      <c r="O163" s="46" t="s">
        <v>801</v>
      </c>
      <c r="P163" s="93">
        <v>63.78</v>
      </c>
      <c r="Q163" s="113">
        <f t="shared" si="12"/>
        <v>63.78</v>
      </c>
      <c r="R163" s="113" t="b">
        <f t="shared" si="15"/>
        <v>1</v>
      </c>
      <c r="S163" s="51" t="b">
        <f t="shared" si="14"/>
        <v>1</v>
      </c>
      <c r="T163" s="260" t="s">
        <v>1183</v>
      </c>
    </row>
    <row r="164" spans="1:20" x14ac:dyDescent="0.25">
      <c r="A164" s="44" t="s">
        <v>156</v>
      </c>
      <c r="B164" s="50" t="s">
        <v>40</v>
      </c>
      <c r="C164" s="54" t="s">
        <v>122</v>
      </c>
      <c r="D164" s="46" t="s">
        <v>802</v>
      </c>
      <c r="E164" s="47">
        <v>45377</v>
      </c>
      <c r="F164" s="46" t="s">
        <v>803</v>
      </c>
      <c r="G164" s="47">
        <v>45377</v>
      </c>
      <c r="H164" s="47">
        <v>45467</v>
      </c>
      <c r="I164" s="199">
        <f t="shared" ca="1" si="13"/>
        <v>0</v>
      </c>
      <c r="J164" s="93">
        <v>451.86974999999995</v>
      </c>
      <c r="K164" s="93">
        <v>83.323499999999996</v>
      </c>
      <c r="L164" s="93">
        <v>368.54624999999999</v>
      </c>
      <c r="M164" s="46"/>
      <c r="N164" s="47"/>
      <c r="O164" s="46"/>
      <c r="P164" s="93"/>
      <c r="Q164" s="113" t="str">
        <f t="shared" si="12"/>
        <v/>
      </c>
      <c r="R164" s="113" t="str">
        <f t="shared" si="15"/>
        <v/>
      </c>
      <c r="S164" s="51" t="b">
        <f t="shared" si="14"/>
        <v>1</v>
      </c>
      <c r="T164" s="260" t="s">
        <v>1183</v>
      </c>
    </row>
    <row r="165" spans="1:20" x14ac:dyDescent="0.25">
      <c r="A165" s="44" t="s">
        <v>169</v>
      </c>
      <c r="B165" s="50" t="s">
        <v>14</v>
      </c>
      <c r="C165" s="54" t="s">
        <v>104</v>
      </c>
      <c r="D165" s="46" t="s">
        <v>804</v>
      </c>
      <c r="E165" s="47">
        <v>45377</v>
      </c>
      <c r="F165" s="46" t="s">
        <v>805</v>
      </c>
      <c r="G165" s="47">
        <v>45377</v>
      </c>
      <c r="H165" s="47">
        <v>45467</v>
      </c>
      <c r="I165" s="199">
        <f t="shared" ca="1" si="13"/>
        <v>0</v>
      </c>
      <c r="J165" s="93">
        <v>534.125</v>
      </c>
      <c r="K165" s="93">
        <v>0</v>
      </c>
      <c r="L165" s="93">
        <v>534.125</v>
      </c>
      <c r="M165" s="46" t="s">
        <v>1208</v>
      </c>
      <c r="N165" s="47">
        <v>45526</v>
      </c>
      <c r="O165" s="46" t="s">
        <v>805</v>
      </c>
      <c r="P165" s="93">
        <v>534.125</v>
      </c>
      <c r="Q165" s="113">
        <f t="shared" si="12"/>
        <v>534.125</v>
      </c>
      <c r="R165" s="113" t="b">
        <f t="shared" si="15"/>
        <v>1</v>
      </c>
      <c r="S165" s="51" t="b">
        <f t="shared" si="14"/>
        <v>1</v>
      </c>
      <c r="T165" s="260" t="s">
        <v>1183</v>
      </c>
    </row>
    <row r="166" spans="1:20" x14ac:dyDescent="0.25">
      <c r="A166" s="44" t="s">
        <v>152</v>
      </c>
      <c r="B166" s="50" t="s">
        <v>30</v>
      </c>
      <c r="C166" s="54" t="s">
        <v>95</v>
      </c>
      <c r="D166" s="46" t="s">
        <v>806</v>
      </c>
      <c r="E166" s="47">
        <v>45378</v>
      </c>
      <c r="F166" s="46" t="s">
        <v>807</v>
      </c>
      <c r="G166" s="47">
        <v>45378</v>
      </c>
      <c r="H166" s="47">
        <v>45468</v>
      </c>
      <c r="I166" s="199">
        <f t="shared" ca="1" si="13"/>
        <v>0</v>
      </c>
      <c r="J166" s="93">
        <v>320.47500000000002</v>
      </c>
      <c r="K166" s="93">
        <v>320.47499999999997</v>
      </c>
      <c r="L166" s="93">
        <v>5.6843418860808015E-14</v>
      </c>
      <c r="M166" s="46"/>
      <c r="N166" s="47"/>
      <c r="O166" s="46"/>
      <c r="P166" s="93"/>
      <c r="Q166" s="113" t="str">
        <f t="shared" si="12"/>
        <v/>
      </c>
      <c r="R166" s="113" t="str">
        <f t="shared" si="15"/>
        <v/>
      </c>
      <c r="S166" s="51" t="b">
        <f t="shared" si="14"/>
        <v>1</v>
      </c>
      <c r="T166" s="260" t="s">
        <v>1183</v>
      </c>
    </row>
    <row r="167" spans="1:20" x14ac:dyDescent="0.25">
      <c r="A167" s="44" t="s">
        <v>152</v>
      </c>
      <c r="B167" s="50" t="s">
        <v>30</v>
      </c>
      <c r="C167" s="54" t="s">
        <v>95</v>
      </c>
      <c r="D167" s="46" t="s">
        <v>808</v>
      </c>
      <c r="E167" s="47">
        <v>45378</v>
      </c>
      <c r="F167" s="46" t="s">
        <v>809</v>
      </c>
      <c r="G167" s="47">
        <v>45378</v>
      </c>
      <c r="H167" s="47">
        <v>45468</v>
      </c>
      <c r="I167" s="199">
        <f t="shared" ca="1" si="13"/>
        <v>0</v>
      </c>
      <c r="J167" s="93">
        <v>1281.9000000000001</v>
      </c>
      <c r="K167" s="93">
        <v>454.00624999999997</v>
      </c>
      <c r="L167" s="93">
        <v>827.89375000000018</v>
      </c>
      <c r="M167" s="46" t="s">
        <v>1084</v>
      </c>
      <c r="N167" s="47">
        <v>45457</v>
      </c>
      <c r="O167" s="46" t="s">
        <v>809</v>
      </c>
      <c r="P167" s="93">
        <v>827.89374999999984</v>
      </c>
      <c r="Q167" s="113">
        <f t="shared" si="12"/>
        <v>1281.8999999999999</v>
      </c>
      <c r="R167" s="113" t="b">
        <f t="shared" si="15"/>
        <v>1</v>
      </c>
      <c r="S167" s="51" t="b">
        <f t="shared" si="14"/>
        <v>1</v>
      </c>
      <c r="T167" s="260" t="s">
        <v>1183</v>
      </c>
    </row>
    <row r="168" spans="1:20" x14ac:dyDescent="0.25">
      <c r="A168" s="44" t="s">
        <v>152</v>
      </c>
      <c r="B168" s="50" t="s">
        <v>30</v>
      </c>
      <c r="C168" s="54" t="s">
        <v>95</v>
      </c>
      <c r="D168" s="46" t="s">
        <v>810</v>
      </c>
      <c r="E168" s="47">
        <v>45378</v>
      </c>
      <c r="F168" s="46" t="s">
        <v>811</v>
      </c>
      <c r="G168" s="47">
        <v>45378</v>
      </c>
      <c r="H168" s="47">
        <v>45468</v>
      </c>
      <c r="I168" s="199">
        <f t="shared" ca="1" si="13"/>
        <v>0</v>
      </c>
      <c r="J168" s="93">
        <v>1068.25</v>
      </c>
      <c r="K168" s="93">
        <v>0</v>
      </c>
      <c r="L168" s="93">
        <v>1068.25</v>
      </c>
      <c r="M168" s="46" t="s">
        <v>909</v>
      </c>
      <c r="N168" s="47">
        <v>45440</v>
      </c>
      <c r="O168" s="46" t="s">
        <v>811</v>
      </c>
      <c r="P168" s="93">
        <v>1068.25</v>
      </c>
      <c r="Q168" s="113">
        <f t="shared" si="12"/>
        <v>1068.25</v>
      </c>
      <c r="R168" s="113" t="b">
        <f t="shared" si="15"/>
        <v>1</v>
      </c>
      <c r="S168" s="51" t="b">
        <f t="shared" si="14"/>
        <v>1</v>
      </c>
      <c r="T168" s="260" t="s">
        <v>1183</v>
      </c>
    </row>
    <row r="169" spans="1:20" x14ac:dyDescent="0.25">
      <c r="A169" s="44" t="s">
        <v>179</v>
      </c>
      <c r="B169" s="50" t="s">
        <v>32</v>
      </c>
      <c r="C169" s="54" t="s">
        <v>112</v>
      </c>
      <c r="D169" s="46" t="s">
        <v>812</v>
      </c>
      <c r="E169" s="47">
        <v>45378</v>
      </c>
      <c r="F169" s="46" t="s">
        <v>813</v>
      </c>
      <c r="G169" s="47">
        <v>45378</v>
      </c>
      <c r="H169" s="47">
        <v>45468</v>
      </c>
      <c r="I169" s="199">
        <f t="shared" ca="1" si="13"/>
        <v>0</v>
      </c>
      <c r="J169" s="93">
        <v>853.57447999999999</v>
      </c>
      <c r="K169" s="93">
        <v>853.57447999999988</v>
      </c>
      <c r="L169" s="93">
        <v>1.1368683772161603E-13</v>
      </c>
      <c r="M169" s="46"/>
      <c r="N169" s="47"/>
      <c r="O169" s="46"/>
      <c r="P169" s="93"/>
      <c r="Q169" s="113" t="str">
        <f t="shared" si="12"/>
        <v/>
      </c>
      <c r="R169" s="113" t="str">
        <f t="shared" si="15"/>
        <v/>
      </c>
      <c r="S169" s="51" t="b">
        <f t="shared" si="14"/>
        <v>1</v>
      </c>
      <c r="T169" s="260" t="s">
        <v>1183</v>
      </c>
    </row>
    <row r="170" spans="1:20" x14ac:dyDescent="0.25">
      <c r="A170" s="44" t="s">
        <v>179</v>
      </c>
      <c r="B170" s="50" t="s">
        <v>32</v>
      </c>
      <c r="C170" s="54" t="s">
        <v>112</v>
      </c>
      <c r="D170" s="46" t="s">
        <v>814</v>
      </c>
      <c r="E170" s="47">
        <v>45378</v>
      </c>
      <c r="F170" s="46" t="s">
        <v>815</v>
      </c>
      <c r="G170" s="47">
        <v>45378</v>
      </c>
      <c r="H170" s="47">
        <v>45468</v>
      </c>
      <c r="I170" s="199">
        <f t="shared" ca="1" si="13"/>
        <v>0</v>
      </c>
      <c r="J170" s="93">
        <v>426.78724</v>
      </c>
      <c r="K170" s="93">
        <v>106.69681</v>
      </c>
      <c r="L170" s="93">
        <v>320.09042999999997</v>
      </c>
      <c r="M170" s="46" t="s">
        <v>1085</v>
      </c>
      <c r="N170" s="47">
        <v>45471</v>
      </c>
      <c r="O170" s="46" t="s">
        <v>815</v>
      </c>
      <c r="P170" s="93">
        <v>320.09042999999997</v>
      </c>
      <c r="Q170" s="113">
        <f t="shared" si="12"/>
        <v>426.78724</v>
      </c>
      <c r="R170" s="113" t="b">
        <f t="shared" si="15"/>
        <v>1</v>
      </c>
      <c r="S170" s="51" t="b">
        <f t="shared" si="14"/>
        <v>1</v>
      </c>
      <c r="T170" s="260" t="s">
        <v>1183</v>
      </c>
    </row>
    <row r="171" spans="1:20" x14ac:dyDescent="0.25">
      <c r="A171" s="44" t="s">
        <v>179</v>
      </c>
      <c r="B171" s="50" t="s">
        <v>32</v>
      </c>
      <c r="C171" s="54" t="s">
        <v>112</v>
      </c>
      <c r="D171" s="46" t="s">
        <v>816</v>
      </c>
      <c r="E171" s="47">
        <v>45378</v>
      </c>
      <c r="F171" s="46" t="s">
        <v>817</v>
      </c>
      <c r="G171" s="47">
        <v>45378</v>
      </c>
      <c r="H171" s="47">
        <v>45468</v>
      </c>
      <c r="I171" s="199">
        <f t="shared" ca="1" si="13"/>
        <v>0</v>
      </c>
      <c r="J171" s="93">
        <v>640.18085999999994</v>
      </c>
      <c r="K171" s="93">
        <v>0</v>
      </c>
      <c r="L171" s="93">
        <v>640.18085999999994</v>
      </c>
      <c r="M171" s="46" t="s">
        <v>910</v>
      </c>
      <c r="N171" s="47">
        <v>45440</v>
      </c>
      <c r="O171" s="46" t="s">
        <v>817</v>
      </c>
      <c r="P171" s="93">
        <v>640.18085999999994</v>
      </c>
      <c r="Q171" s="113">
        <f t="shared" si="12"/>
        <v>640.18085999999994</v>
      </c>
      <c r="R171" s="113" t="b">
        <f t="shared" si="15"/>
        <v>1</v>
      </c>
      <c r="S171" s="51" t="b">
        <f t="shared" si="14"/>
        <v>1</v>
      </c>
      <c r="T171" s="260" t="s">
        <v>1183</v>
      </c>
    </row>
    <row r="172" spans="1:20" x14ac:dyDescent="0.25">
      <c r="A172" s="44" t="s">
        <v>179</v>
      </c>
      <c r="B172" s="50" t="s">
        <v>32</v>
      </c>
      <c r="C172" s="54" t="s">
        <v>112</v>
      </c>
      <c r="D172" s="46" t="s">
        <v>818</v>
      </c>
      <c r="E172" s="47">
        <v>45378</v>
      </c>
      <c r="F172" s="46" t="s">
        <v>819</v>
      </c>
      <c r="G172" s="47">
        <v>45378</v>
      </c>
      <c r="H172" s="47">
        <v>45468</v>
      </c>
      <c r="I172" s="199">
        <f t="shared" ca="1" si="13"/>
        <v>0</v>
      </c>
      <c r="J172" s="93">
        <v>213.39362</v>
      </c>
      <c r="K172" s="93">
        <v>213.39362</v>
      </c>
      <c r="L172" s="93">
        <v>0</v>
      </c>
      <c r="M172" s="46"/>
      <c r="N172" s="47"/>
      <c r="O172" s="46"/>
      <c r="P172" s="93"/>
      <c r="Q172" s="113" t="str">
        <f t="shared" si="12"/>
        <v/>
      </c>
      <c r="R172" s="113" t="str">
        <f t="shared" si="15"/>
        <v/>
      </c>
      <c r="S172" s="51" t="b">
        <f t="shared" si="14"/>
        <v>1</v>
      </c>
      <c r="T172" s="260" t="s">
        <v>1183</v>
      </c>
    </row>
    <row r="173" spans="1:20" x14ac:dyDescent="0.25">
      <c r="A173" s="44" t="s">
        <v>179</v>
      </c>
      <c r="B173" s="50" t="s">
        <v>32</v>
      </c>
      <c r="C173" s="54" t="s">
        <v>112</v>
      </c>
      <c r="D173" s="46" t="s">
        <v>820</v>
      </c>
      <c r="E173" s="47">
        <v>45378</v>
      </c>
      <c r="F173" s="46" t="s">
        <v>821</v>
      </c>
      <c r="G173" s="47">
        <v>45378</v>
      </c>
      <c r="H173" s="47">
        <v>45468</v>
      </c>
      <c r="I173" s="199">
        <f t="shared" ca="1" si="13"/>
        <v>0</v>
      </c>
      <c r="J173" s="93">
        <v>106.69681</v>
      </c>
      <c r="K173" s="93">
        <v>106.69681</v>
      </c>
      <c r="L173" s="93">
        <v>0</v>
      </c>
      <c r="M173" s="46"/>
      <c r="N173" s="47"/>
      <c r="O173" s="46"/>
      <c r="P173" s="93"/>
      <c r="Q173" s="113" t="str">
        <f t="shared" si="12"/>
        <v/>
      </c>
      <c r="R173" s="113" t="str">
        <f t="shared" si="15"/>
        <v/>
      </c>
      <c r="S173" s="51" t="b">
        <f t="shared" ref="S173:S201" si="16">E173=G173</f>
        <v>1</v>
      </c>
      <c r="T173" s="260" t="s">
        <v>1183</v>
      </c>
    </row>
    <row r="174" spans="1:20" x14ac:dyDescent="0.25">
      <c r="A174" s="44" t="s">
        <v>146</v>
      </c>
      <c r="B174" s="50" t="s">
        <v>47</v>
      </c>
      <c r="C174" s="54" t="s">
        <v>91</v>
      </c>
      <c r="D174" s="46" t="s">
        <v>822</v>
      </c>
      <c r="E174" s="47">
        <v>45387</v>
      </c>
      <c r="F174" s="46" t="s">
        <v>823</v>
      </c>
      <c r="G174" s="47">
        <v>45387</v>
      </c>
      <c r="H174" s="47">
        <v>45477</v>
      </c>
      <c r="I174" s="199">
        <f t="shared" ca="1" si="13"/>
        <v>0</v>
      </c>
      <c r="J174" s="93">
        <v>2136.5</v>
      </c>
      <c r="K174" s="93">
        <v>2136.4999999999977</v>
      </c>
      <c r="L174" s="93">
        <v>2.2737367544323206E-12</v>
      </c>
      <c r="M174" s="46"/>
      <c r="N174" s="47"/>
      <c r="O174" s="46"/>
      <c r="P174" s="93"/>
      <c r="Q174" s="113" t="str">
        <f t="shared" si="12"/>
        <v/>
      </c>
      <c r="R174" s="113" t="str">
        <f t="shared" si="15"/>
        <v/>
      </c>
      <c r="S174" s="51" t="b">
        <f t="shared" si="16"/>
        <v>1</v>
      </c>
      <c r="T174" s="260" t="s">
        <v>1183</v>
      </c>
    </row>
    <row r="175" spans="1:20" x14ac:dyDescent="0.25">
      <c r="A175" s="44" t="s">
        <v>156</v>
      </c>
      <c r="B175" s="50" t="s">
        <v>40</v>
      </c>
      <c r="C175" s="54" t="s">
        <v>122</v>
      </c>
      <c r="D175" s="46" t="s">
        <v>824</v>
      </c>
      <c r="E175" s="47">
        <v>45387</v>
      </c>
      <c r="F175" s="46" t="s">
        <v>825</v>
      </c>
      <c r="G175" s="47">
        <v>45387</v>
      </c>
      <c r="H175" s="47">
        <v>45477</v>
      </c>
      <c r="I175" s="199">
        <f t="shared" ca="1" si="13"/>
        <v>0</v>
      </c>
      <c r="J175" s="93">
        <v>28.842749999999995</v>
      </c>
      <c r="K175" s="93">
        <v>0</v>
      </c>
      <c r="L175" s="93">
        <v>28.842749999999995</v>
      </c>
      <c r="M175" s="46" t="s">
        <v>1156</v>
      </c>
      <c r="N175" s="47">
        <v>45491</v>
      </c>
      <c r="O175" s="46" t="s">
        <v>825</v>
      </c>
      <c r="P175" s="93">
        <v>28.842749999999995</v>
      </c>
      <c r="Q175" s="113">
        <f t="shared" si="12"/>
        <v>28.842749999999995</v>
      </c>
      <c r="R175" s="113" t="b">
        <f t="shared" si="15"/>
        <v>1</v>
      </c>
      <c r="S175" s="51" t="b">
        <f t="shared" si="16"/>
        <v>1</v>
      </c>
      <c r="T175" s="260" t="s">
        <v>1183</v>
      </c>
    </row>
    <row r="176" spans="1:20" x14ac:dyDescent="0.25">
      <c r="A176" s="44" t="s">
        <v>146</v>
      </c>
      <c r="B176" s="50" t="s">
        <v>47</v>
      </c>
      <c r="C176" s="54" t="s">
        <v>91</v>
      </c>
      <c r="D176" s="46" t="s">
        <v>826</v>
      </c>
      <c r="E176" s="47">
        <v>45401</v>
      </c>
      <c r="F176" s="46" t="s">
        <v>827</v>
      </c>
      <c r="G176" s="47">
        <v>45401</v>
      </c>
      <c r="H176" s="47">
        <v>45491</v>
      </c>
      <c r="I176" s="199">
        <f t="shared" ca="1" si="13"/>
        <v>0</v>
      </c>
      <c r="J176" s="93">
        <v>1709.1999999999998</v>
      </c>
      <c r="K176" s="93">
        <v>656.35523324999997</v>
      </c>
      <c r="L176" s="93">
        <v>1052.84476675</v>
      </c>
      <c r="M176" s="46" t="s">
        <v>911</v>
      </c>
      <c r="N176" s="47">
        <v>45440</v>
      </c>
      <c r="O176" s="46" t="s">
        <v>827</v>
      </c>
      <c r="P176" s="93">
        <v>1052.84476675</v>
      </c>
      <c r="Q176" s="113">
        <f t="shared" si="12"/>
        <v>1709.1999999999998</v>
      </c>
      <c r="R176" s="113" t="b">
        <f t="shared" si="15"/>
        <v>1</v>
      </c>
      <c r="S176" s="51" t="b">
        <f t="shared" si="16"/>
        <v>1</v>
      </c>
      <c r="T176" s="260" t="s">
        <v>1183</v>
      </c>
    </row>
    <row r="177" spans="1:20" x14ac:dyDescent="0.25">
      <c r="A177" s="44" t="s">
        <v>146</v>
      </c>
      <c r="B177" s="50" t="s">
        <v>47</v>
      </c>
      <c r="C177" s="54" t="s">
        <v>91</v>
      </c>
      <c r="D177" s="46" t="s">
        <v>828</v>
      </c>
      <c r="E177" s="47">
        <v>45401</v>
      </c>
      <c r="F177" s="46" t="s">
        <v>829</v>
      </c>
      <c r="G177" s="47">
        <v>45401</v>
      </c>
      <c r="H177" s="47">
        <v>45491</v>
      </c>
      <c r="I177" s="199">
        <f t="shared" ca="1" si="13"/>
        <v>0</v>
      </c>
      <c r="J177" s="93">
        <v>1388.7249999999999</v>
      </c>
      <c r="K177" s="93">
        <v>170.92000000000002</v>
      </c>
      <c r="L177" s="93">
        <v>1217.8049999999998</v>
      </c>
      <c r="M177" s="46" t="s">
        <v>912</v>
      </c>
      <c r="N177" s="47">
        <v>45448</v>
      </c>
      <c r="O177" s="46" t="s">
        <v>829</v>
      </c>
      <c r="P177" s="93">
        <v>1217.8050000000001</v>
      </c>
      <c r="Q177" s="113">
        <f t="shared" si="12"/>
        <v>1388.7250000000001</v>
      </c>
      <c r="R177" s="113" t="b">
        <f t="shared" si="15"/>
        <v>1</v>
      </c>
      <c r="S177" s="51" t="b">
        <f t="shared" si="16"/>
        <v>1</v>
      </c>
      <c r="T177" s="260" t="s">
        <v>1183</v>
      </c>
    </row>
    <row r="178" spans="1:20" x14ac:dyDescent="0.25">
      <c r="A178" s="44" t="s">
        <v>146</v>
      </c>
      <c r="B178" s="50" t="s">
        <v>47</v>
      </c>
      <c r="C178" s="54" t="s">
        <v>91</v>
      </c>
      <c r="D178" s="46" t="s">
        <v>830</v>
      </c>
      <c r="E178" s="47">
        <v>45401</v>
      </c>
      <c r="F178" s="46" t="s">
        <v>831</v>
      </c>
      <c r="G178" s="47">
        <v>45401</v>
      </c>
      <c r="H178" s="47">
        <v>45491</v>
      </c>
      <c r="I178" s="199">
        <f t="shared" ca="1" si="13"/>
        <v>0</v>
      </c>
      <c r="J178" s="93">
        <v>576.85500000000002</v>
      </c>
      <c r="K178" s="93">
        <v>0</v>
      </c>
      <c r="L178" s="93">
        <v>576.85500000000002</v>
      </c>
      <c r="M178" s="46" t="s">
        <v>913</v>
      </c>
      <c r="N178" s="47">
        <v>45436</v>
      </c>
      <c r="O178" s="46" t="s">
        <v>831</v>
      </c>
      <c r="P178" s="93">
        <v>576.85500000000002</v>
      </c>
      <c r="Q178" s="113">
        <f t="shared" si="12"/>
        <v>576.85500000000002</v>
      </c>
      <c r="R178" s="113" t="b">
        <f t="shared" si="15"/>
        <v>1</v>
      </c>
      <c r="S178" s="51" t="b">
        <f t="shared" si="16"/>
        <v>1</v>
      </c>
      <c r="T178" s="260" t="s">
        <v>1183</v>
      </c>
    </row>
    <row r="179" spans="1:20" x14ac:dyDescent="0.25">
      <c r="A179" s="44" t="s">
        <v>206</v>
      </c>
      <c r="B179" s="50" t="s">
        <v>314</v>
      </c>
      <c r="C179" s="54" t="s">
        <v>208</v>
      </c>
      <c r="D179" s="46" t="s">
        <v>832</v>
      </c>
      <c r="E179" s="47">
        <v>45406</v>
      </c>
      <c r="F179" s="46" t="s">
        <v>833</v>
      </c>
      <c r="G179" s="47">
        <v>45406</v>
      </c>
      <c r="H179" s="47">
        <v>45496</v>
      </c>
      <c r="I179" s="199">
        <f t="shared" ca="1" si="13"/>
        <v>0</v>
      </c>
      <c r="J179" s="93">
        <v>361.42</v>
      </c>
      <c r="K179" s="93">
        <v>359.97219399999994</v>
      </c>
      <c r="L179" s="93">
        <v>1.447806000000071</v>
      </c>
      <c r="M179" s="46"/>
      <c r="N179" s="47"/>
      <c r="O179" s="46"/>
      <c r="P179" s="93"/>
      <c r="Q179" s="113" t="str">
        <f t="shared" si="12"/>
        <v/>
      </c>
      <c r="R179" s="113" t="str">
        <f t="shared" si="15"/>
        <v/>
      </c>
      <c r="S179" s="51" t="b">
        <f t="shared" si="16"/>
        <v>1</v>
      </c>
      <c r="T179" s="260" t="s">
        <v>1183</v>
      </c>
    </row>
    <row r="180" spans="1:20" x14ac:dyDescent="0.25">
      <c r="A180" s="44" t="s">
        <v>169</v>
      </c>
      <c r="B180" s="50" t="s">
        <v>14</v>
      </c>
      <c r="C180" s="54" t="s">
        <v>104</v>
      </c>
      <c r="D180" s="46" t="s">
        <v>834</v>
      </c>
      <c r="E180" s="47">
        <v>45415</v>
      </c>
      <c r="F180" s="46" t="s">
        <v>835</v>
      </c>
      <c r="G180" s="47">
        <v>45415</v>
      </c>
      <c r="H180" s="47">
        <v>45505</v>
      </c>
      <c r="I180" s="199">
        <f t="shared" ca="1" si="13"/>
        <v>0</v>
      </c>
      <c r="J180" s="93">
        <v>1164.3924999999999</v>
      </c>
      <c r="K180" s="93">
        <v>0</v>
      </c>
      <c r="L180" s="93">
        <v>1164.3924999999999</v>
      </c>
      <c r="M180" s="46" t="s">
        <v>914</v>
      </c>
      <c r="N180" s="47">
        <v>45420</v>
      </c>
      <c r="O180" s="46" t="s">
        <v>835</v>
      </c>
      <c r="P180" s="93">
        <v>1164.3924999999999</v>
      </c>
      <c r="Q180" s="113">
        <f t="shared" si="12"/>
        <v>1164.3924999999999</v>
      </c>
      <c r="R180" s="113" t="b">
        <f t="shared" si="15"/>
        <v>1</v>
      </c>
      <c r="S180" s="51" t="b">
        <f t="shared" si="16"/>
        <v>1</v>
      </c>
      <c r="T180" s="260" t="s">
        <v>1183</v>
      </c>
    </row>
    <row r="181" spans="1:20" x14ac:dyDescent="0.25">
      <c r="A181" s="44" t="s">
        <v>169</v>
      </c>
      <c r="B181" s="50" t="s">
        <v>14</v>
      </c>
      <c r="C181" s="54" t="s">
        <v>104</v>
      </c>
      <c r="D181" s="46" t="s">
        <v>836</v>
      </c>
      <c r="E181" s="47">
        <v>45415</v>
      </c>
      <c r="F181" s="46" t="s">
        <v>837</v>
      </c>
      <c r="G181" s="47">
        <v>45415</v>
      </c>
      <c r="H181" s="47">
        <v>45505</v>
      </c>
      <c r="I181" s="199">
        <f t="shared" ca="1" si="13"/>
        <v>0</v>
      </c>
      <c r="J181" s="93">
        <v>1164.3924999999999</v>
      </c>
      <c r="K181" s="93">
        <v>1164.3925000000006</v>
      </c>
      <c r="L181" s="93">
        <v>-6.8212102632969618E-13</v>
      </c>
      <c r="M181" s="46"/>
      <c r="N181" s="47"/>
      <c r="O181" s="46"/>
      <c r="P181" s="93"/>
      <c r="Q181" s="113" t="str">
        <f t="shared" si="12"/>
        <v/>
      </c>
      <c r="R181" s="113" t="str">
        <f t="shared" si="15"/>
        <v/>
      </c>
      <c r="S181" s="51" t="b">
        <f t="shared" si="16"/>
        <v>1</v>
      </c>
      <c r="T181" s="260" t="s">
        <v>1183</v>
      </c>
    </row>
    <row r="182" spans="1:20" x14ac:dyDescent="0.25">
      <c r="A182" s="44" t="s">
        <v>169</v>
      </c>
      <c r="B182" s="50" t="s">
        <v>14</v>
      </c>
      <c r="C182" s="54" t="s">
        <v>104</v>
      </c>
      <c r="D182" s="46" t="s">
        <v>838</v>
      </c>
      <c r="E182" s="47">
        <v>45415</v>
      </c>
      <c r="F182" s="46" t="s">
        <v>839</v>
      </c>
      <c r="G182" s="47">
        <v>45415</v>
      </c>
      <c r="H182" s="47">
        <v>45505</v>
      </c>
      <c r="I182" s="199">
        <f t="shared" ca="1" si="13"/>
        <v>0</v>
      </c>
      <c r="J182" s="93">
        <v>320.47500000000002</v>
      </c>
      <c r="K182" s="93">
        <v>308.72424999999998</v>
      </c>
      <c r="L182" s="93">
        <v>11.750750000000039</v>
      </c>
      <c r="M182" s="46" t="s">
        <v>1209</v>
      </c>
      <c r="N182" s="47">
        <v>45526</v>
      </c>
      <c r="O182" s="46" t="s">
        <v>839</v>
      </c>
      <c r="P182" s="93">
        <v>11.75075</v>
      </c>
      <c r="Q182" s="113">
        <f t="shared" ref="Q182:Q201" si="17">IF(P182="","",P182+K182)</f>
        <v>320.47499999999997</v>
      </c>
      <c r="R182" s="113" t="b">
        <f t="shared" si="15"/>
        <v>1</v>
      </c>
      <c r="S182" s="51" t="b">
        <f t="shared" si="16"/>
        <v>1</v>
      </c>
      <c r="T182" s="260" t="s">
        <v>1183</v>
      </c>
    </row>
    <row r="183" spans="1:20" x14ac:dyDescent="0.25">
      <c r="A183" s="44" t="s">
        <v>174</v>
      </c>
      <c r="B183" s="50" t="s">
        <v>22</v>
      </c>
      <c r="C183" s="54" t="s">
        <v>109</v>
      </c>
      <c r="D183" s="46" t="s">
        <v>840</v>
      </c>
      <c r="E183" s="47">
        <v>45426</v>
      </c>
      <c r="F183" s="46" t="s">
        <v>841</v>
      </c>
      <c r="G183" s="47">
        <v>45426</v>
      </c>
      <c r="H183" s="47">
        <v>45516</v>
      </c>
      <c r="I183" s="199">
        <f t="shared" ca="1" si="13"/>
        <v>0</v>
      </c>
      <c r="J183" s="93">
        <v>117.50749999999998</v>
      </c>
      <c r="K183" s="93">
        <v>0</v>
      </c>
      <c r="L183" s="93">
        <v>117.50749999999998</v>
      </c>
      <c r="M183" s="46" t="s">
        <v>1086</v>
      </c>
      <c r="N183" s="47">
        <v>45471</v>
      </c>
      <c r="O183" s="46" t="s">
        <v>841</v>
      </c>
      <c r="P183" s="93">
        <v>117.50749999999998</v>
      </c>
      <c r="Q183" s="113">
        <f t="shared" si="17"/>
        <v>117.50749999999998</v>
      </c>
      <c r="R183" s="113" t="b">
        <f t="shared" si="15"/>
        <v>1</v>
      </c>
      <c r="S183" s="51" t="b">
        <f t="shared" si="16"/>
        <v>1</v>
      </c>
      <c r="T183" s="260" t="s">
        <v>1183</v>
      </c>
    </row>
    <row r="184" spans="1:20" x14ac:dyDescent="0.25">
      <c r="A184" s="44" t="s">
        <v>174</v>
      </c>
      <c r="B184" s="50" t="s">
        <v>22</v>
      </c>
      <c r="C184" s="54" t="s">
        <v>109</v>
      </c>
      <c r="D184" s="46" t="s">
        <v>842</v>
      </c>
      <c r="E184" s="47">
        <v>45426</v>
      </c>
      <c r="F184" s="46" t="s">
        <v>843</v>
      </c>
      <c r="G184" s="47">
        <v>45426</v>
      </c>
      <c r="H184" s="47">
        <v>45516</v>
      </c>
      <c r="I184" s="199">
        <f t="shared" ca="1" si="13"/>
        <v>0</v>
      </c>
      <c r="J184" s="93">
        <v>117.50749999999998</v>
      </c>
      <c r="K184" s="93">
        <v>0</v>
      </c>
      <c r="L184" s="93">
        <v>117.50749999999998</v>
      </c>
      <c r="M184" s="46" t="s">
        <v>1087</v>
      </c>
      <c r="N184" s="47">
        <v>45471</v>
      </c>
      <c r="O184" s="46" t="s">
        <v>843</v>
      </c>
      <c r="P184" s="93">
        <v>117.50749999999998</v>
      </c>
      <c r="Q184" s="113">
        <f t="shared" si="17"/>
        <v>117.50749999999998</v>
      </c>
      <c r="R184" s="113" t="b">
        <f t="shared" si="15"/>
        <v>1</v>
      </c>
      <c r="S184" s="51" t="b">
        <f t="shared" si="16"/>
        <v>1</v>
      </c>
      <c r="T184" s="260" t="s">
        <v>1183</v>
      </c>
    </row>
    <row r="185" spans="1:20" x14ac:dyDescent="0.25">
      <c r="A185" s="44" t="s">
        <v>174</v>
      </c>
      <c r="B185" s="50" t="s">
        <v>22</v>
      </c>
      <c r="C185" s="54" t="s">
        <v>109</v>
      </c>
      <c r="D185" s="46" t="s">
        <v>844</v>
      </c>
      <c r="E185" s="47">
        <v>45426</v>
      </c>
      <c r="F185" s="46" t="s">
        <v>845</v>
      </c>
      <c r="G185" s="47">
        <v>45426</v>
      </c>
      <c r="H185" s="47">
        <v>45516</v>
      </c>
      <c r="I185" s="199">
        <f t="shared" ca="1" si="13"/>
        <v>0</v>
      </c>
      <c r="J185" s="93">
        <v>117.50749999999998</v>
      </c>
      <c r="K185" s="93">
        <v>0</v>
      </c>
      <c r="L185" s="93">
        <v>117.50749999999998</v>
      </c>
      <c r="M185" s="46" t="s">
        <v>1088</v>
      </c>
      <c r="N185" s="47">
        <v>45471</v>
      </c>
      <c r="O185" s="46" t="s">
        <v>845</v>
      </c>
      <c r="P185" s="93">
        <v>117.50749999999998</v>
      </c>
      <c r="Q185" s="113">
        <f t="shared" si="17"/>
        <v>117.50749999999998</v>
      </c>
      <c r="R185" s="113" t="b">
        <f t="shared" si="15"/>
        <v>1</v>
      </c>
      <c r="S185" s="51" t="b">
        <f t="shared" si="16"/>
        <v>1</v>
      </c>
      <c r="T185" s="260" t="s">
        <v>1183</v>
      </c>
    </row>
    <row r="186" spans="1:20" x14ac:dyDescent="0.25">
      <c r="A186" s="44" t="s">
        <v>146</v>
      </c>
      <c r="B186" s="50" t="s">
        <v>47</v>
      </c>
      <c r="C186" s="54" t="s">
        <v>91</v>
      </c>
      <c r="D186" s="46" t="s">
        <v>846</v>
      </c>
      <c r="E186" s="47">
        <v>45427</v>
      </c>
      <c r="F186" s="46" t="s">
        <v>847</v>
      </c>
      <c r="G186" s="47">
        <v>45427</v>
      </c>
      <c r="H186" s="47">
        <v>45517</v>
      </c>
      <c r="I186" s="199">
        <f t="shared" ca="1" si="13"/>
        <v>0</v>
      </c>
      <c r="J186" s="93">
        <v>2136.5</v>
      </c>
      <c r="K186" s="93">
        <v>0</v>
      </c>
      <c r="L186" s="93">
        <v>2136.5</v>
      </c>
      <c r="M186" s="46" t="s">
        <v>915</v>
      </c>
      <c r="N186" s="47">
        <v>45436</v>
      </c>
      <c r="O186" s="46" t="s">
        <v>847</v>
      </c>
      <c r="P186" s="93">
        <v>2136.5</v>
      </c>
      <c r="Q186" s="113">
        <f t="shared" si="17"/>
        <v>2136.5</v>
      </c>
      <c r="R186" s="113" t="b">
        <f t="shared" si="15"/>
        <v>1</v>
      </c>
      <c r="S186" s="51" t="b">
        <f t="shared" si="16"/>
        <v>1</v>
      </c>
      <c r="T186" s="260" t="s">
        <v>1183</v>
      </c>
    </row>
    <row r="187" spans="1:20" x14ac:dyDescent="0.25">
      <c r="A187" s="44" t="s">
        <v>169</v>
      </c>
      <c r="B187" s="50" t="s">
        <v>14</v>
      </c>
      <c r="C187" s="54" t="s">
        <v>104</v>
      </c>
      <c r="D187" s="46" t="s">
        <v>848</v>
      </c>
      <c r="E187" s="47">
        <v>45427</v>
      </c>
      <c r="F187" s="46" t="s">
        <v>849</v>
      </c>
      <c r="G187" s="47">
        <v>45427</v>
      </c>
      <c r="H187" s="47">
        <v>45517</v>
      </c>
      <c r="I187" s="199">
        <f t="shared" ca="1" si="13"/>
        <v>0</v>
      </c>
      <c r="J187" s="93">
        <v>1143.4100000000001</v>
      </c>
      <c r="K187" s="93">
        <v>1140.415105</v>
      </c>
      <c r="L187" s="93">
        <v>2.9948950000000423</v>
      </c>
      <c r="M187" s="46" t="s">
        <v>1210</v>
      </c>
      <c r="N187" s="47">
        <v>45526</v>
      </c>
      <c r="O187" s="46" t="s">
        <v>849</v>
      </c>
      <c r="P187" s="93">
        <v>2.9948950000000001</v>
      </c>
      <c r="Q187" s="113">
        <f t="shared" si="17"/>
        <v>1143.4100000000001</v>
      </c>
      <c r="R187" s="113" t="b">
        <f t="shared" si="15"/>
        <v>1</v>
      </c>
      <c r="S187" s="51" t="b">
        <f t="shared" si="16"/>
        <v>1</v>
      </c>
      <c r="T187" s="260" t="s">
        <v>1183</v>
      </c>
    </row>
    <row r="188" spans="1:20" x14ac:dyDescent="0.25">
      <c r="A188" s="44" t="s">
        <v>169</v>
      </c>
      <c r="B188" s="50" t="s">
        <v>14</v>
      </c>
      <c r="C188" s="54" t="s">
        <v>104</v>
      </c>
      <c r="D188" s="46" t="s">
        <v>850</v>
      </c>
      <c r="E188" s="47">
        <v>45433</v>
      </c>
      <c r="F188" s="46" t="s">
        <v>851</v>
      </c>
      <c r="G188" s="47">
        <v>45433</v>
      </c>
      <c r="H188" s="47">
        <v>45523</v>
      </c>
      <c r="I188" s="199">
        <f t="shared" ca="1" si="13"/>
        <v>0</v>
      </c>
      <c r="J188" s="93">
        <v>1311.25</v>
      </c>
      <c r="K188" s="93">
        <v>1250.582134</v>
      </c>
      <c r="L188" s="93">
        <v>60.667866000000004</v>
      </c>
      <c r="M188" s="46"/>
      <c r="N188" s="47"/>
      <c r="O188" s="46"/>
      <c r="P188" s="93"/>
      <c r="Q188" s="113" t="str">
        <f t="shared" si="17"/>
        <v/>
      </c>
      <c r="R188" s="113" t="str">
        <f t="shared" si="15"/>
        <v/>
      </c>
      <c r="S188" s="51" t="b">
        <f t="shared" si="16"/>
        <v>1</v>
      </c>
      <c r="T188" s="260" t="s">
        <v>1183</v>
      </c>
    </row>
    <row r="189" spans="1:20" x14ac:dyDescent="0.25">
      <c r="A189" s="44" t="s">
        <v>169</v>
      </c>
      <c r="B189" s="50" t="s">
        <v>14</v>
      </c>
      <c r="C189" s="54" t="s">
        <v>104</v>
      </c>
      <c r="D189" s="46" t="s">
        <v>852</v>
      </c>
      <c r="E189" s="47">
        <v>45433</v>
      </c>
      <c r="F189" s="46" t="s">
        <v>853</v>
      </c>
      <c r="G189" s="47">
        <v>45433</v>
      </c>
      <c r="H189" s="47">
        <v>45523</v>
      </c>
      <c r="I189" s="199">
        <f t="shared" ca="1" si="13"/>
        <v>0</v>
      </c>
      <c r="J189" s="93">
        <v>640.95000000000005</v>
      </c>
      <c r="K189" s="93">
        <v>640.94999999999982</v>
      </c>
      <c r="L189" s="93">
        <v>2.2737367544323206E-13</v>
      </c>
      <c r="M189" s="46"/>
      <c r="N189" s="47"/>
      <c r="O189" s="46"/>
      <c r="P189" s="93"/>
      <c r="Q189" s="113" t="str">
        <f t="shared" si="17"/>
        <v/>
      </c>
      <c r="R189" s="113" t="str">
        <f t="shared" si="15"/>
        <v/>
      </c>
      <c r="S189" s="51" t="b">
        <f t="shared" si="16"/>
        <v>1</v>
      </c>
      <c r="T189" s="260" t="s">
        <v>1183</v>
      </c>
    </row>
    <row r="190" spans="1:20" x14ac:dyDescent="0.25">
      <c r="A190" s="44" t="s">
        <v>169</v>
      </c>
      <c r="B190" s="50" t="s">
        <v>14</v>
      </c>
      <c r="C190" s="54" t="s">
        <v>104</v>
      </c>
      <c r="D190" s="46" t="s">
        <v>854</v>
      </c>
      <c r="E190" s="47">
        <v>45433</v>
      </c>
      <c r="F190" s="46" t="s">
        <v>855</v>
      </c>
      <c r="G190" s="47">
        <v>45433</v>
      </c>
      <c r="H190" s="47">
        <v>45523</v>
      </c>
      <c r="I190" s="199">
        <f t="shared" ca="1" si="13"/>
        <v>0</v>
      </c>
      <c r="J190" s="93">
        <v>640.95000000000005</v>
      </c>
      <c r="K190" s="93">
        <v>620.6532499999995</v>
      </c>
      <c r="L190" s="93">
        <v>20.296750000000543</v>
      </c>
      <c r="M190" s="46"/>
      <c r="N190" s="47"/>
      <c r="O190" s="46"/>
      <c r="P190" s="93"/>
      <c r="Q190" s="113" t="str">
        <f t="shared" si="17"/>
        <v/>
      </c>
      <c r="R190" s="113" t="str">
        <f t="shared" si="15"/>
        <v/>
      </c>
      <c r="S190" s="51" t="b">
        <f t="shared" si="16"/>
        <v>1</v>
      </c>
      <c r="T190" s="260" t="s">
        <v>1183</v>
      </c>
    </row>
    <row r="191" spans="1:20" x14ac:dyDescent="0.25">
      <c r="A191" s="44" t="s">
        <v>169</v>
      </c>
      <c r="B191" s="50" t="s">
        <v>14</v>
      </c>
      <c r="C191" s="54" t="s">
        <v>104</v>
      </c>
      <c r="D191" s="46" t="s">
        <v>856</v>
      </c>
      <c r="E191" s="47">
        <v>45433</v>
      </c>
      <c r="F191" s="46" t="s">
        <v>857</v>
      </c>
      <c r="G191" s="47">
        <v>45433</v>
      </c>
      <c r="H191" s="47">
        <v>45523</v>
      </c>
      <c r="I191" s="199">
        <f t="shared" ca="1" si="13"/>
        <v>0</v>
      </c>
      <c r="J191" s="93">
        <v>2136.5</v>
      </c>
      <c r="K191" s="93">
        <v>2136.500000000005</v>
      </c>
      <c r="L191" s="93">
        <v>-5.0022208597511053E-12</v>
      </c>
      <c r="M191" s="46"/>
      <c r="N191" s="47"/>
      <c r="O191" s="46"/>
      <c r="P191" s="93"/>
      <c r="Q191" s="113" t="str">
        <f t="shared" si="17"/>
        <v/>
      </c>
      <c r="R191" s="113" t="str">
        <f t="shared" si="15"/>
        <v/>
      </c>
      <c r="S191" s="51" t="b">
        <f t="shared" si="16"/>
        <v>1</v>
      </c>
      <c r="T191" s="260" t="s">
        <v>1183</v>
      </c>
    </row>
    <row r="192" spans="1:20" x14ac:dyDescent="0.25">
      <c r="A192" s="44" t="s">
        <v>169</v>
      </c>
      <c r="B192" s="50" t="s">
        <v>14</v>
      </c>
      <c r="C192" s="54" t="s">
        <v>104</v>
      </c>
      <c r="D192" s="46" t="s">
        <v>858</v>
      </c>
      <c r="E192" s="47">
        <v>45433</v>
      </c>
      <c r="F192" s="46" t="s">
        <v>859</v>
      </c>
      <c r="G192" s="47">
        <v>45433</v>
      </c>
      <c r="H192" s="47">
        <v>45523</v>
      </c>
      <c r="I192" s="199">
        <f t="shared" ca="1" si="13"/>
        <v>0</v>
      </c>
      <c r="J192" s="93">
        <v>534.125</v>
      </c>
      <c r="K192" s="93">
        <v>0</v>
      </c>
      <c r="L192" s="93">
        <v>534.125</v>
      </c>
      <c r="M192" s="46"/>
      <c r="N192" s="47"/>
      <c r="O192" s="46"/>
      <c r="P192" s="93"/>
      <c r="Q192" s="113" t="str">
        <f t="shared" si="17"/>
        <v/>
      </c>
      <c r="R192" s="113" t="str">
        <f t="shared" si="15"/>
        <v/>
      </c>
      <c r="S192" s="51" t="b">
        <f t="shared" si="16"/>
        <v>1</v>
      </c>
      <c r="T192" s="260" t="s">
        <v>1183</v>
      </c>
    </row>
    <row r="193" spans="1:20" x14ac:dyDescent="0.25">
      <c r="A193" s="44" t="s">
        <v>146</v>
      </c>
      <c r="B193" s="50" t="s">
        <v>47</v>
      </c>
      <c r="C193" s="54" t="s">
        <v>91</v>
      </c>
      <c r="D193" s="46" t="s">
        <v>860</v>
      </c>
      <c r="E193" s="47">
        <v>45436</v>
      </c>
      <c r="F193" s="46" t="s">
        <v>861</v>
      </c>
      <c r="G193" s="47">
        <v>45436</v>
      </c>
      <c r="H193" s="47">
        <v>45526</v>
      </c>
      <c r="I193" s="199">
        <f t="shared" ca="1" si="13"/>
        <v>0</v>
      </c>
      <c r="J193" s="93">
        <v>1217.8050000000001</v>
      </c>
      <c r="K193" s="93">
        <v>1196.4400000000003</v>
      </c>
      <c r="L193" s="93">
        <v>21.364999999999782</v>
      </c>
      <c r="M193" s="46"/>
      <c r="N193" s="47"/>
      <c r="O193" s="46"/>
      <c r="P193" s="93"/>
      <c r="Q193" s="113" t="str">
        <f t="shared" si="17"/>
        <v/>
      </c>
      <c r="R193" s="113" t="str">
        <f t="shared" si="15"/>
        <v/>
      </c>
      <c r="S193" s="51" t="b">
        <f t="shared" si="16"/>
        <v>1</v>
      </c>
      <c r="T193" s="260" t="s">
        <v>1183</v>
      </c>
    </row>
    <row r="194" spans="1:20" x14ac:dyDescent="0.25">
      <c r="A194" s="44" t="s">
        <v>146</v>
      </c>
      <c r="B194" s="50" t="s">
        <v>47</v>
      </c>
      <c r="C194" s="54" t="s">
        <v>91</v>
      </c>
      <c r="D194" s="46" t="s">
        <v>862</v>
      </c>
      <c r="E194" s="47">
        <v>45436</v>
      </c>
      <c r="F194" s="46" t="s">
        <v>863</v>
      </c>
      <c r="G194" s="47">
        <v>45436</v>
      </c>
      <c r="H194" s="47">
        <v>44469</v>
      </c>
      <c r="I194" s="199">
        <f t="shared" ca="1" si="13"/>
        <v>0</v>
      </c>
      <c r="J194" s="93">
        <v>1452.82</v>
      </c>
      <c r="K194" s="93">
        <v>1370.4451059999988</v>
      </c>
      <c r="L194" s="93">
        <v>82.374894000001177</v>
      </c>
      <c r="M194" s="46"/>
      <c r="N194" s="47"/>
      <c r="O194" s="46"/>
      <c r="P194" s="93"/>
      <c r="Q194" s="113" t="str">
        <f t="shared" si="17"/>
        <v/>
      </c>
      <c r="R194" s="113" t="str">
        <f t="shared" si="15"/>
        <v/>
      </c>
      <c r="S194" s="51" t="b">
        <f t="shared" si="16"/>
        <v>1</v>
      </c>
      <c r="T194" s="260" t="s">
        <v>1183</v>
      </c>
    </row>
    <row r="195" spans="1:20" x14ac:dyDescent="0.25">
      <c r="A195" s="44" t="s">
        <v>146</v>
      </c>
      <c r="B195" s="50" t="s">
        <v>47</v>
      </c>
      <c r="C195" s="54" t="s">
        <v>91</v>
      </c>
      <c r="D195" s="46" t="s">
        <v>864</v>
      </c>
      <c r="E195" s="47">
        <v>45440</v>
      </c>
      <c r="F195" s="46" t="s">
        <v>865</v>
      </c>
      <c r="G195" s="47">
        <v>45440</v>
      </c>
      <c r="H195" s="47">
        <v>45530</v>
      </c>
      <c r="I195" s="199">
        <f t="shared" ca="1" si="13"/>
        <v>0</v>
      </c>
      <c r="J195" s="93">
        <v>42.73</v>
      </c>
      <c r="K195" s="93">
        <v>42.730000000000004</v>
      </c>
      <c r="L195" s="93">
        <v>-7.1054273576010019E-15</v>
      </c>
      <c r="M195" s="46"/>
      <c r="N195" s="47"/>
      <c r="O195" s="46"/>
      <c r="P195" s="93"/>
      <c r="Q195" s="113" t="str">
        <f t="shared" si="17"/>
        <v/>
      </c>
      <c r="R195" s="113" t="str">
        <f t="shared" si="15"/>
        <v/>
      </c>
      <c r="S195" s="51" t="b">
        <f t="shared" si="16"/>
        <v>1</v>
      </c>
      <c r="T195" s="260" t="s">
        <v>1183</v>
      </c>
    </row>
    <row r="196" spans="1:20" x14ac:dyDescent="0.25">
      <c r="A196" s="44" t="s">
        <v>146</v>
      </c>
      <c r="B196" s="50" t="s">
        <v>47</v>
      </c>
      <c r="C196" s="54" t="s">
        <v>91</v>
      </c>
      <c r="D196" s="46" t="s">
        <v>866</v>
      </c>
      <c r="E196" s="47">
        <v>45440</v>
      </c>
      <c r="F196" s="46" t="s">
        <v>867</v>
      </c>
      <c r="G196" s="47">
        <v>45440</v>
      </c>
      <c r="H196" s="47">
        <v>45530</v>
      </c>
      <c r="I196" s="199">
        <f t="shared" ca="1" si="13"/>
        <v>0</v>
      </c>
      <c r="J196" s="93">
        <v>11.33306425</v>
      </c>
      <c r="K196" s="93">
        <v>11.33306425</v>
      </c>
      <c r="L196" s="93">
        <v>0</v>
      </c>
      <c r="M196" s="46"/>
      <c r="N196" s="47"/>
      <c r="O196" s="46"/>
      <c r="P196" s="93"/>
      <c r="Q196" s="113" t="str">
        <f t="shared" si="17"/>
        <v/>
      </c>
      <c r="R196" s="113" t="str">
        <f t="shared" si="15"/>
        <v/>
      </c>
      <c r="S196" s="51" t="b">
        <f t="shared" si="16"/>
        <v>1</v>
      </c>
      <c r="T196" s="260" t="s">
        <v>1183</v>
      </c>
    </row>
    <row r="197" spans="1:20" x14ac:dyDescent="0.25">
      <c r="A197" s="44" t="s">
        <v>146</v>
      </c>
      <c r="B197" s="50" t="s">
        <v>47</v>
      </c>
      <c r="C197" s="54" t="s">
        <v>91</v>
      </c>
      <c r="D197" s="46" t="s">
        <v>868</v>
      </c>
      <c r="E197" s="47">
        <v>45440</v>
      </c>
      <c r="F197" s="46" t="s">
        <v>869</v>
      </c>
      <c r="G197" s="47">
        <v>45440</v>
      </c>
      <c r="H197" s="47">
        <v>45530</v>
      </c>
      <c r="I197" s="199">
        <f t="shared" ca="1" si="13"/>
        <v>0</v>
      </c>
      <c r="J197" s="93">
        <v>1046.885</v>
      </c>
      <c r="K197" s="93">
        <v>982.39047449999998</v>
      </c>
      <c r="L197" s="93">
        <v>64.494525500000009</v>
      </c>
      <c r="M197" s="46"/>
      <c r="N197" s="47"/>
      <c r="O197" s="46"/>
      <c r="P197" s="93"/>
      <c r="Q197" s="113" t="str">
        <f t="shared" si="17"/>
        <v/>
      </c>
      <c r="R197" s="113" t="str">
        <f t="shared" si="15"/>
        <v/>
      </c>
      <c r="S197" s="51" t="b">
        <f t="shared" si="16"/>
        <v>1</v>
      </c>
      <c r="T197" s="260" t="s">
        <v>1183</v>
      </c>
    </row>
    <row r="198" spans="1:20" x14ac:dyDescent="0.25">
      <c r="A198" s="44" t="s">
        <v>179</v>
      </c>
      <c r="B198" s="50" t="s">
        <v>32</v>
      </c>
      <c r="C198" s="54" t="s">
        <v>112</v>
      </c>
      <c r="D198" s="46" t="s">
        <v>870</v>
      </c>
      <c r="E198" s="47">
        <v>45440</v>
      </c>
      <c r="F198" s="46" t="s">
        <v>871</v>
      </c>
      <c r="G198" s="47">
        <v>45440</v>
      </c>
      <c r="H198" s="47">
        <v>45530</v>
      </c>
      <c r="I198" s="199">
        <f t="shared" ca="1" si="13"/>
        <v>0</v>
      </c>
      <c r="J198" s="93">
        <v>213.39362</v>
      </c>
      <c r="K198" s="93">
        <v>213.39362</v>
      </c>
      <c r="L198" s="93">
        <v>0</v>
      </c>
      <c r="M198" s="46"/>
      <c r="N198" s="47"/>
      <c r="O198" s="46"/>
      <c r="P198" s="93"/>
      <c r="Q198" s="113" t="str">
        <f t="shared" si="17"/>
        <v/>
      </c>
      <c r="R198" s="113" t="str">
        <f t="shared" si="15"/>
        <v/>
      </c>
      <c r="S198" s="51" t="b">
        <f t="shared" si="16"/>
        <v>1</v>
      </c>
      <c r="T198" s="260" t="s">
        <v>1183</v>
      </c>
    </row>
    <row r="199" spans="1:20" x14ac:dyDescent="0.25">
      <c r="A199" s="44" t="s">
        <v>179</v>
      </c>
      <c r="B199" s="50" t="s">
        <v>32</v>
      </c>
      <c r="C199" s="54" t="s">
        <v>112</v>
      </c>
      <c r="D199" s="46" t="s">
        <v>872</v>
      </c>
      <c r="E199" s="47">
        <v>45440</v>
      </c>
      <c r="F199" s="46" t="s">
        <v>873</v>
      </c>
      <c r="G199" s="47">
        <v>45440</v>
      </c>
      <c r="H199" s="47">
        <v>45530</v>
      </c>
      <c r="I199" s="199">
        <f t="shared" ca="1" si="13"/>
        <v>0</v>
      </c>
      <c r="J199" s="93">
        <v>667.65625</v>
      </c>
      <c r="K199" s="93">
        <v>667.65625</v>
      </c>
      <c r="L199" s="93">
        <v>0</v>
      </c>
      <c r="M199" s="46"/>
      <c r="N199" s="47"/>
      <c r="O199" s="46"/>
      <c r="P199" s="93"/>
      <c r="Q199" s="113" t="str">
        <f t="shared" si="17"/>
        <v/>
      </c>
      <c r="R199" s="113" t="str">
        <f t="shared" si="15"/>
        <v/>
      </c>
      <c r="S199" s="51" t="b">
        <f t="shared" si="16"/>
        <v>1</v>
      </c>
      <c r="T199" s="260" t="s">
        <v>1183</v>
      </c>
    </row>
    <row r="200" spans="1:20" x14ac:dyDescent="0.25">
      <c r="A200" s="44" t="s">
        <v>156</v>
      </c>
      <c r="B200" s="50" t="s">
        <v>40</v>
      </c>
      <c r="C200" s="54" t="s">
        <v>122</v>
      </c>
      <c r="D200" s="46" t="s">
        <v>874</v>
      </c>
      <c r="E200" s="47">
        <v>45443</v>
      </c>
      <c r="F200" s="46" t="s">
        <v>875</v>
      </c>
      <c r="G200" s="47">
        <v>45443</v>
      </c>
      <c r="H200" s="47">
        <v>45533</v>
      </c>
      <c r="I200" s="199">
        <f t="shared" ca="1" si="13"/>
        <v>0</v>
      </c>
      <c r="J200" s="93">
        <v>162.374</v>
      </c>
      <c r="K200" s="93">
        <v>160.23750000000001</v>
      </c>
      <c r="L200" s="93">
        <v>2.1364999999999839</v>
      </c>
      <c r="M200" s="46" t="s">
        <v>1157</v>
      </c>
      <c r="N200" s="47">
        <v>45491</v>
      </c>
      <c r="O200" s="46" t="s">
        <v>875</v>
      </c>
      <c r="P200" s="93">
        <v>2.1364999999999998</v>
      </c>
      <c r="Q200" s="113">
        <f t="shared" si="17"/>
        <v>162.37400000000002</v>
      </c>
      <c r="R200" s="113" t="b">
        <f t="shared" si="15"/>
        <v>1</v>
      </c>
      <c r="S200" s="51" t="b">
        <f t="shared" si="16"/>
        <v>1</v>
      </c>
      <c r="T200" s="260" t="s">
        <v>1183</v>
      </c>
    </row>
    <row r="201" spans="1:20" x14ac:dyDescent="0.25">
      <c r="A201" s="44" t="s">
        <v>162</v>
      </c>
      <c r="B201" s="50" t="s">
        <v>31</v>
      </c>
      <c r="C201" s="54" t="s">
        <v>99</v>
      </c>
      <c r="D201" s="46" t="s">
        <v>876</v>
      </c>
      <c r="E201" s="47">
        <v>45448</v>
      </c>
      <c r="F201" s="46" t="s">
        <v>877</v>
      </c>
      <c r="G201" s="47">
        <v>45448</v>
      </c>
      <c r="H201" s="47">
        <v>45538</v>
      </c>
      <c r="I201" s="199">
        <f t="shared" ca="1" si="13"/>
        <v>0</v>
      </c>
      <c r="J201" s="93">
        <v>416.61749999999995</v>
      </c>
      <c r="K201" s="93">
        <v>0</v>
      </c>
      <c r="L201" s="93">
        <v>416.61749999999995</v>
      </c>
      <c r="M201" s="46"/>
      <c r="N201" s="47"/>
      <c r="O201" s="46"/>
      <c r="P201" s="93"/>
      <c r="Q201" s="113" t="str">
        <f t="shared" si="17"/>
        <v/>
      </c>
      <c r="R201" s="113" t="str">
        <f t="shared" si="15"/>
        <v/>
      </c>
      <c r="S201" s="51" t="b">
        <f t="shared" si="16"/>
        <v>1</v>
      </c>
      <c r="T201" s="260" t="s">
        <v>1183</v>
      </c>
    </row>
    <row r="202" spans="1:20" x14ac:dyDescent="0.25">
      <c r="A202" s="44" t="s">
        <v>169</v>
      </c>
      <c r="B202" s="50" t="s">
        <v>14</v>
      </c>
      <c r="C202" s="54" t="s">
        <v>104</v>
      </c>
      <c r="D202" s="46" t="s">
        <v>1042</v>
      </c>
      <c r="E202" s="47">
        <v>45455</v>
      </c>
      <c r="F202" s="46" t="s">
        <v>1043</v>
      </c>
      <c r="G202" s="47">
        <v>45455</v>
      </c>
      <c r="H202" s="47">
        <v>45545</v>
      </c>
      <c r="I202" s="199">
        <f t="shared" ca="1" si="13"/>
        <v>5</v>
      </c>
      <c r="J202" s="93">
        <v>373.88749999999999</v>
      </c>
      <c r="K202" s="93">
        <v>369.61449999999991</v>
      </c>
      <c r="L202" s="93">
        <v>4.2730000000000814</v>
      </c>
      <c r="M202" s="46"/>
      <c r="N202" s="47"/>
      <c r="O202" s="46"/>
      <c r="P202" s="93"/>
      <c r="Q202" s="113" t="str">
        <f t="shared" ref="Q202:Q220" si="18">IF(P202="","",P202+K202)</f>
        <v/>
      </c>
      <c r="R202" s="113" t="str">
        <f t="shared" ref="R202:R220" si="19">IF(P202="","",J202&gt;=Q202)</f>
        <v/>
      </c>
      <c r="S202" s="51" t="b">
        <f t="shared" ref="S202:S220" si="20">E202=G202</f>
        <v>1</v>
      </c>
      <c r="T202" s="260" t="s">
        <v>1183</v>
      </c>
    </row>
    <row r="203" spans="1:20" x14ac:dyDescent="0.25">
      <c r="A203" s="44" t="s">
        <v>156</v>
      </c>
      <c r="B203" s="50" t="s">
        <v>40</v>
      </c>
      <c r="C203" s="54" t="s">
        <v>122</v>
      </c>
      <c r="D203" s="46" t="s">
        <v>1044</v>
      </c>
      <c r="E203" s="47">
        <v>45457</v>
      </c>
      <c r="F203" s="46" t="s">
        <v>1045</v>
      </c>
      <c r="G203" s="47">
        <v>45457</v>
      </c>
      <c r="H203" s="47">
        <v>45547</v>
      </c>
      <c r="I203" s="199">
        <f t="shared" ca="1" si="13"/>
        <v>7</v>
      </c>
      <c r="J203" s="93">
        <v>531.5</v>
      </c>
      <c r="K203" s="93">
        <v>531.49999999999989</v>
      </c>
      <c r="L203" s="93">
        <v>1.1368683772161603E-13</v>
      </c>
      <c r="M203" s="46"/>
      <c r="N203" s="47"/>
      <c r="O203" s="46"/>
      <c r="P203" s="93"/>
      <c r="Q203" s="113" t="str">
        <f t="shared" si="18"/>
        <v/>
      </c>
      <c r="R203" s="113" t="str">
        <f t="shared" si="19"/>
        <v/>
      </c>
      <c r="S203" s="51" t="b">
        <f t="shared" si="20"/>
        <v>1</v>
      </c>
      <c r="T203" s="260" t="s">
        <v>1183</v>
      </c>
    </row>
    <row r="204" spans="1:20" x14ac:dyDescent="0.25">
      <c r="A204" s="44" t="s">
        <v>159</v>
      </c>
      <c r="B204" s="50" t="s">
        <v>43</v>
      </c>
      <c r="C204" s="54" t="s">
        <v>123</v>
      </c>
      <c r="D204" s="46" t="s">
        <v>1046</v>
      </c>
      <c r="E204" s="47">
        <v>45457</v>
      </c>
      <c r="F204" s="46" t="s">
        <v>1047</v>
      </c>
      <c r="G204" s="47">
        <v>45457</v>
      </c>
      <c r="H204" s="47">
        <v>45547</v>
      </c>
      <c r="I204" s="199">
        <f t="shared" ca="1" si="13"/>
        <v>7</v>
      </c>
      <c r="J204" s="93">
        <v>482.86874999999998</v>
      </c>
      <c r="K204" s="93">
        <v>482.86875000000009</v>
      </c>
      <c r="L204" s="93">
        <v>-1.1368683772161603E-13</v>
      </c>
      <c r="M204" s="46"/>
      <c r="N204" s="47"/>
      <c r="O204" s="46"/>
      <c r="P204" s="93"/>
      <c r="Q204" s="113" t="str">
        <f t="shared" si="18"/>
        <v/>
      </c>
      <c r="R204" s="113" t="str">
        <f t="shared" si="19"/>
        <v/>
      </c>
      <c r="S204" s="51" t="b">
        <f t="shared" si="20"/>
        <v>1</v>
      </c>
      <c r="T204" s="260" t="s">
        <v>1183</v>
      </c>
    </row>
    <row r="205" spans="1:20" x14ac:dyDescent="0.25">
      <c r="A205" s="44" t="s">
        <v>163</v>
      </c>
      <c r="B205" s="50" t="s">
        <v>29</v>
      </c>
      <c r="C205" s="54" t="s">
        <v>126</v>
      </c>
      <c r="D205" s="46" t="s">
        <v>1048</v>
      </c>
      <c r="E205" s="47">
        <v>45457</v>
      </c>
      <c r="F205" s="46" t="s">
        <v>1049</v>
      </c>
      <c r="G205" s="47">
        <v>45457</v>
      </c>
      <c r="H205" s="47">
        <v>45547</v>
      </c>
      <c r="I205" s="199">
        <f t="shared" ref="I205:I234" ca="1" si="21">IF(H205&lt;TODAY(),0,H205-TODAY())</f>
        <v>7</v>
      </c>
      <c r="J205" s="93">
        <v>578.38125000000002</v>
      </c>
      <c r="K205" s="93">
        <v>578.38125000000002</v>
      </c>
      <c r="L205" s="93">
        <v>0</v>
      </c>
      <c r="M205" s="46"/>
      <c r="N205" s="47"/>
      <c r="O205" s="46"/>
      <c r="P205" s="93"/>
      <c r="Q205" s="113" t="str">
        <f t="shared" si="18"/>
        <v/>
      </c>
      <c r="R205" s="113" t="str">
        <f t="shared" si="19"/>
        <v/>
      </c>
      <c r="S205" s="51" t="b">
        <f t="shared" si="20"/>
        <v>1</v>
      </c>
      <c r="T205" s="260" t="s">
        <v>1183</v>
      </c>
    </row>
    <row r="206" spans="1:20" x14ac:dyDescent="0.25">
      <c r="A206" s="44" t="s">
        <v>179</v>
      </c>
      <c r="B206" s="50" t="s">
        <v>32</v>
      </c>
      <c r="C206" s="54" t="s">
        <v>112</v>
      </c>
      <c r="D206" s="46" t="s">
        <v>1050</v>
      </c>
      <c r="E206" s="47">
        <v>45457</v>
      </c>
      <c r="F206" s="46" t="s">
        <v>1051</v>
      </c>
      <c r="G206" s="47">
        <v>45457</v>
      </c>
      <c r="H206" s="47">
        <v>45547</v>
      </c>
      <c r="I206" s="199">
        <f t="shared" ca="1" si="21"/>
        <v>7</v>
      </c>
      <c r="J206" s="93">
        <v>587.53750000000002</v>
      </c>
      <c r="K206" s="93">
        <v>587.53750000000002</v>
      </c>
      <c r="L206" s="93">
        <v>0</v>
      </c>
      <c r="M206" s="46"/>
      <c r="N206" s="47"/>
      <c r="O206" s="46"/>
      <c r="P206" s="93"/>
      <c r="Q206" s="113" t="str">
        <f t="shared" si="18"/>
        <v/>
      </c>
      <c r="R206" s="113" t="str">
        <f t="shared" si="19"/>
        <v/>
      </c>
      <c r="S206" s="51" t="b">
        <f t="shared" si="20"/>
        <v>1</v>
      </c>
      <c r="T206" s="260" t="s">
        <v>1183</v>
      </c>
    </row>
    <row r="207" spans="1:20" x14ac:dyDescent="0.25">
      <c r="A207" s="44" t="s">
        <v>179</v>
      </c>
      <c r="B207" s="50" t="s">
        <v>32</v>
      </c>
      <c r="C207" s="54" t="s">
        <v>112</v>
      </c>
      <c r="D207" s="46" t="s">
        <v>1052</v>
      </c>
      <c r="E207" s="47">
        <v>45457</v>
      </c>
      <c r="F207" s="46" t="s">
        <v>1053</v>
      </c>
      <c r="G207" s="47">
        <v>45457</v>
      </c>
      <c r="H207" s="47">
        <v>45547</v>
      </c>
      <c r="I207" s="199">
        <f t="shared" ca="1" si="21"/>
        <v>7</v>
      </c>
      <c r="J207" s="93">
        <v>160.04521499999998</v>
      </c>
      <c r="K207" s="93">
        <v>0</v>
      </c>
      <c r="L207" s="93">
        <v>160.04521499999998</v>
      </c>
      <c r="M207" s="46"/>
      <c r="N207" s="47"/>
      <c r="O207" s="46"/>
      <c r="P207" s="93"/>
      <c r="Q207" s="113" t="str">
        <f t="shared" si="18"/>
        <v/>
      </c>
      <c r="R207" s="113" t="str">
        <f t="shared" si="19"/>
        <v/>
      </c>
      <c r="S207" s="51" t="b">
        <f t="shared" si="20"/>
        <v>1</v>
      </c>
      <c r="T207" s="260" t="s">
        <v>1183</v>
      </c>
    </row>
    <row r="208" spans="1:20" x14ac:dyDescent="0.25">
      <c r="A208" s="44" t="s">
        <v>179</v>
      </c>
      <c r="B208" s="50" t="s">
        <v>32</v>
      </c>
      <c r="C208" s="54" t="s">
        <v>112</v>
      </c>
      <c r="D208" s="46" t="s">
        <v>1054</v>
      </c>
      <c r="E208" s="47">
        <v>45457</v>
      </c>
      <c r="F208" s="46" t="s">
        <v>1055</v>
      </c>
      <c r="G208" s="47">
        <v>45457</v>
      </c>
      <c r="H208" s="47">
        <v>45547</v>
      </c>
      <c r="I208" s="199">
        <f t="shared" ca="1" si="21"/>
        <v>7</v>
      </c>
      <c r="J208" s="93">
        <v>106.69681</v>
      </c>
      <c r="K208" s="93">
        <v>0</v>
      </c>
      <c r="L208" s="93">
        <v>106.69681</v>
      </c>
      <c r="M208" s="46" t="s">
        <v>1089</v>
      </c>
      <c r="N208" s="47">
        <v>45471</v>
      </c>
      <c r="O208" s="46" t="s">
        <v>1055</v>
      </c>
      <c r="P208" s="93">
        <v>106.69681</v>
      </c>
      <c r="Q208" s="113">
        <f t="shared" si="18"/>
        <v>106.69681</v>
      </c>
      <c r="R208" s="113" t="b">
        <f t="shared" si="19"/>
        <v>1</v>
      </c>
      <c r="S208" s="51" t="b">
        <f t="shared" si="20"/>
        <v>1</v>
      </c>
      <c r="T208" s="260" t="s">
        <v>1183</v>
      </c>
    </row>
    <row r="209" spans="1:20" x14ac:dyDescent="0.25">
      <c r="A209" s="44" t="s">
        <v>176</v>
      </c>
      <c r="B209" s="50" t="s">
        <v>44</v>
      </c>
      <c r="C209" s="54" t="s">
        <v>129</v>
      </c>
      <c r="D209" s="46" t="s">
        <v>1056</v>
      </c>
      <c r="E209" s="47">
        <v>45461</v>
      </c>
      <c r="F209" s="46" t="s">
        <v>1057</v>
      </c>
      <c r="G209" s="47">
        <v>45461</v>
      </c>
      <c r="H209" s="47">
        <v>45551</v>
      </c>
      <c r="I209" s="199">
        <f t="shared" ca="1" si="21"/>
        <v>11</v>
      </c>
      <c r="J209" s="93">
        <v>531.5</v>
      </c>
      <c r="K209" s="93">
        <v>531.5</v>
      </c>
      <c r="L209" s="93">
        <v>0</v>
      </c>
      <c r="M209" s="46"/>
      <c r="N209" s="47"/>
      <c r="O209" s="46"/>
      <c r="P209" s="93"/>
      <c r="Q209" s="113" t="str">
        <f t="shared" si="18"/>
        <v/>
      </c>
      <c r="R209" s="113" t="str">
        <f t="shared" si="19"/>
        <v/>
      </c>
      <c r="S209" s="51" t="b">
        <f t="shared" si="20"/>
        <v>1</v>
      </c>
      <c r="T209" s="260" t="s">
        <v>1183</v>
      </c>
    </row>
    <row r="210" spans="1:20" x14ac:dyDescent="0.25">
      <c r="A210" s="44" t="s">
        <v>206</v>
      </c>
      <c r="B210" s="50" t="s">
        <v>314</v>
      </c>
      <c r="C210" s="54" t="s">
        <v>208</v>
      </c>
      <c r="D210" s="46" t="s">
        <v>1058</v>
      </c>
      <c r="E210" s="47">
        <v>45463</v>
      </c>
      <c r="F210" s="46" t="s">
        <v>1059</v>
      </c>
      <c r="G210" s="47">
        <v>45463</v>
      </c>
      <c r="H210" s="47">
        <v>45553</v>
      </c>
      <c r="I210" s="199">
        <f t="shared" ca="1" si="21"/>
        <v>13</v>
      </c>
      <c r="J210" s="93">
        <v>531.5</v>
      </c>
      <c r="K210" s="93">
        <v>451.56877799999995</v>
      </c>
      <c r="L210" s="93">
        <v>79.931222000000048</v>
      </c>
      <c r="M210" s="46"/>
      <c r="N210" s="47"/>
      <c r="O210" s="46"/>
      <c r="P210" s="93"/>
      <c r="Q210" s="113" t="str">
        <f t="shared" si="18"/>
        <v/>
      </c>
      <c r="R210" s="113" t="str">
        <f t="shared" si="19"/>
        <v/>
      </c>
      <c r="S210" s="51" t="b">
        <f t="shared" si="20"/>
        <v>1</v>
      </c>
      <c r="T210" s="260" t="s">
        <v>1183</v>
      </c>
    </row>
    <row r="211" spans="1:20" x14ac:dyDescent="0.25">
      <c r="A211" s="44" t="s">
        <v>162</v>
      </c>
      <c r="B211" s="50" t="s">
        <v>31</v>
      </c>
      <c r="C211" s="54" t="s">
        <v>99</v>
      </c>
      <c r="D211" s="46" t="s">
        <v>1060</v>
      </c>
      <c r="E211" s="47">
        <v>45463</v>
      </c>
      <c r="F211" s="46" t="s">
        <v>1061</v>
      </c>
      <c r="G211" s="47">
        <v>45463</v>
      </c>
      <c r="H211" s="47">
        <v>45553</v>
      </c>
      <c r="I211" s="199">
        <f t="shared" ca="1" si="21"/>
        <v>13</v>
      </c>
      <c r="J211" s="93">
        <v>571.51374999999996</v>
      </c>
      <c r="K211" s="93">
        <v>571.51374999999996</v>
      </c>
      <c r="L211" s="93">
        <v>0</v>
      </c>
      <c r="M211" s="46"/>
      <c r="N211" s="47"/>
      <c r="O211" s="46"/>
      <c r="P211" s="93"/>
      <c r="Q211" s="113" t="str">
        <f t="shared" si="18"/>
        <v/>
      </c>
      <c r="R211" s="113" t="str">
        <f t="shared" si="19"/>
        <v/>
      </c>
      <c r="S211" s="51" t="b">
        <f t="shared" si="20"/>
        <v>1</v>
      </c>
      <c r="T211" s="260" t="s">
        <v>1183</v>
      </c>
    </row>
    <row r="212" spans="1:20" x14ac:dyDescent="0.25">
      <c r="A212" s="44" t="s">
        <v>140</v>
      </c>
      <c r="B212" s="50" t="s">
        <v>33</v>
      </c>
      <c r="C212" s="54" t="s">
        <v>87</v>
      </c>
      <c r="D212" s="46" t="s">
        <v>1062</v>
      </c>
      <c r="E212" s="47">
        <v>45467</v>
      </c>
      <c r="F212" s="46" t="s">
        <v>1063</v>
      </c>
      <c r="G212" s="47">
        <v>45467</v>
      </c>
      <c r="H212" s="47">
        <v>45557</v>
      </c>
      <c r="I212" s="199">
        <f t="shared" ca="1" si="21"/>
        <v>17</v>
      </c>
      <c r="J212" s="93">
        <v>165.57875000000001</v>
      </c>
      <c r="K212" s="93">
        <v>0</v>
      </c>
      <c r="L212" s="93">
        <v>165.57875000000001</v>
      </c>
      <c r="M212" s="46"/>
      <c r="N212" s="47"/>
      <c r="O212" s="46"/>
      <c r="P212" s="93"/>
      <c r="Q212" s="113" t="str">
        <f t="shared" si="18"/>
        <v/>
      </c>
      <c r="R212" s="113" t="str">
        <f t="shared" si="19"/>
        <v/>
      </c>
      <c r="S212" s="51" t="b">
        <f t="shared" si="20"/>
        <v>1</v>
      </c>
      <c r="T212" s="260" t="s">
        <v>1183</v>
      </c>
    </row>
    <row r="213" spans="1:20" x14ac:dyDescent="0.25">
      <c r="A213" s="44" t="s">
        <v>140</v>
      </c>
      <c r="B213" s="50" t="s">
        <v>33</v>
      </c>
      <c r="C213" s="54" t="s">
        <v>87</v>
      </c>
      <c r="D213" s="46" t="s">
        <v>1064</v>
      </c>
      <c r="E213" s="47">
        <v>45467</v>
      </c>
      <c r="F213" s="46" t="s">
        <v>1065</v>
      </c>
      <c r="G213" s="47">
        <v>45467</v>
      </c>
      <c r="H213" s="47">
        <v>45557</v>
      </c>
      <c r="I213" s="199">
        <f t="shared" ca="1" si="21"/>
        <v>17</v>
      </c>
      <c r="J213" s="93">
        <v>22.433250000000001</v>
      </c>
      <c r="K213" s="93">
        <v>0</v>
      </c>
      <c r="L213" s="93">
        <v>22.433250000000001</v>
      </c>
      <c r="M213" s="46"/>
      <c r="N213" s="47"/>
      <c r="O213" s="46"/>
      <c r="P213" s="93"/>
      <c r="Q213" s="113" t="str">
        <f t="shared" si="18"/>
        <v/>
      </c>
      <c r="R213" s="113" t="str">
        <f t="shared" si="19"/>
        <v/>
      </c>
      <c r="S213" s="51" t="b">
        <f t="shared" si="20"/>
        <v>1</v>
      </c>
      <c r="T213" s="260" t="s">
        <v>1183</v>
      </c>
    </row>
    <row r="214" spans="1:20" x14ac:dyDescent="0.25">
      <c r="A214" s="44" t="s">
        <v>141</v>
      </c>
      <c r="B214" s="50" t="s">
        <v>45</v>
      </c>
      <c r="C214" s="54" t="s">
        <v>116</v>
      </c>
      <c r="D214" s="46" t="s">
        <v>1066</v>
      </c>
      <c r="E214" s="47">
        <v>45467</v>
      </c>
      <c r="F214" s="46" t="s">
        <v>1067</v>
      </c>
      <c r="G214" s="47">
        <v>45467</v>
      </c>
      <c r="H214" s="47">
        <v>45557</v>
      </c>
      <c r="I214" s="199">
        <f t="shared" ca="1" si="21"/>
        <v>17</v>
      </c>
      <c r="J214" s="93">
        <v>427.29999999999995</v>
      </c>
      <c r="K214" s="93">
        <v>427.29999999999995</v>
      </c>
      <c r="L214" s="93">
        <v>0</v>
      </c>
      <c r="M214" s="46"/>
      <c r="N214" s="47"/>
      <c r="O214" s="46"/>
      <c r="P214" s="93"/>
      <c r="Q214" s="113" t="str">
        <f t="shared" si="18"/>
        <v/>
      </c>
      <c r="R214" s="113" t="str">
        <f t="shared" si="19"/>
        <v/>
      </c>
      <c r="S214" s="51" t="b">
        <f t="shared" si="20"/>
        <v>1</v>
      </c>
      <c r="T214" s="260" t="s">
        <v>1183</v>
      </c>
    </row>
    <row r="215" spans="1:20" x14ac:dyDescent="0.25">
      <c r="A215" s="44" t="s">
        <v>176</v>
      </c>
      <c r="B215" s="50" t="s">
        <v>44</v>
      </c>
      <c r="C215" s="54" t="s">
        <v>129</v>
      </c>
      <c r="D215" s="46" t="s">
        <v>1068</v>
      </c>
      <c r="E215" s="47">
        <v>45467</v>
      </c>
      <c r="F215" s="46" t="s">
        <v>1069</v>
      </c>
      <c r="G215" s="47">
        <v>45467</v>
      </c>
      <c r="H215" s="47">
        <v>45557</v>
      </c>
      <c r="I215" s="199">
        <f t="shared" ca="1" si="21"/>
        <v>17</v>
      </c>
      <c r="J215" s="93">
        <v>531.5</v>
      </c>
      <c r="K215" s="93">
        <v>531.5</v>
      </c>
      <c r="L215" s="93">
        <v>0</v>
      </c>
      <c r="M215" s="46"/>
      <c r="N215" s="47"/>
      <c r="O215" s="46"/>
      <c r="P215" s="93"/>
      <c r="Q215" s="113" t="str">
        <f t="shared" si="18"/>
        <v/>
      </c>
      <c r="R215" s="113" t="str">
        <f t="shared" si="19"/>
        <v/>
      </c>
      <c r="S215" s="51" t="b">
        <f t="shared" si="20"/>
        <v>1</v>
      </c>
      <c r="T215" s="260" t="s">
        <v>1183</v>
      </c>
    </row>
    <row r="216" spans="1:20" x14ac:dyDescent="0.25">
      <c r="A216" s="44" t="s">
        <v>174</v>
      </c>
      <c r="B216" s="50" t="s">
        <v>22</v>
      </c>
      <c r="C216" s="54" t="s">
        <v>109</v>
      </c>
      <c r="D216" s="46" t="s">
        <v>1070</v>
      </c>
      <c r="E216" s="47">
        <v>45471</v>
      </c>
      <c r="F216" s="46" t="s">
        <v>1071</v>
      </c>
      <c r="G216" s="47">
        <v>45471</v>
      </c>
      <c r="H216" s="47">
        <v>45561</v>
      </c>
      <c r="I216" s="199">
        <f t="shared" ca="1" si="21"/>
        <v>21</v>
      </c>
      <c r="J216" s="93">
        <v>117.50749999999998</v>
      </c>
      <c r="K216" s="93">
        <v>80.941142262499994</v>
      </c>
      <c r="L216" s="93">
        <v>36.566357737499985</v>
      </c>
      <c r="M216" s="46"/>
      <c r="N216" s="47"/>
      <c r="O216" s="46"/>
      <c r="P216" s="93"/>
      <c r="Q216" s="113" t="str">
        <f t="shared" si="18"/>
        <v/>
      </c>
      <c r="R216" s="113" t="str">
        <f t="shared" si="19"/>
        <v/>
      </c>
      <c r="S216" s="51" t="b">
        <f t="shared" si="20"/>
        <v>1</v>
      </c>
      <c r="T216" s="260" t="s">
        <v>1183</v>
      </c>
    </row>
    <row r="217" spans="1:20" x14ac:dyDescent="0.25">
      <c r="A217" s="44" t="s">
        <v>174</v>
      </c>
      <c r="B217" s="50" t="s">
        <v>22</v>
      </c>
      <c r="C217" s="54" t="s">
        <v>109</v>
      </c>
      <c r="D217" s="46" t="s">
        <v>1072</v>
      </c>
      <c r="E217" s="47">
        <v>45471</v>
      </c>
      <c r="F217" s="46" t="s">
        <v>1073</v>
      </c>
      <c r="G217" s="47">
        <v>45471</v>
      </c>
      <c r="H217" s="47">
        <v>45561</v>
      </c>
      <c r="I217" s="199">
        <f t="shared" ca="1" si="21"/>
        <v>21</v>
      </c>
      <c r="J217" s="93">
        <v>117.50749999999998</v>
      </c>
      <c r="K217" s="93">
        <v>117.50749999999999</v>
      </c>
      <c r="L217" s="93">
        <v>-1.4210854715202004E-14</v>
      </c>
      <c r="M217" s="46"/>
      <c r="N217" s="47"/>
      <c r="O217" s="46"/>
      <c r="P217" s="93"/>
      <c r="Q217" s="113" t="str">
        <f t="shared" si="18"/>
        <v/>
      </c>
      <c r="R217" s="113" t="str">
        <f t="shared" si="19"/>
        <v/>
      </c>
      <c r="S217" s="51" t="b">
        <f t="shared" si="20"/>
        <v>1</v>
      </c>
      <c r="T217" s="260" t="s">
        <v>1183</v>
      </c>
    </row>
    <row r="218" spans="1:20" x14ac:dyDescent="0.25">
      <c r="A218" s="44" t="s">
        <v>174</v>
      </c>
      <c r="B218" s="50" t="s">
        <v>22</v>
      </c>
      <c r="C218" s="54" t="s">
        <v>109</v>
      </c>
      <c r="D218" s="46" t="s">
        <v>1074</v>
      </c>
      <c r="E218" s="47">
        <v>45471</v>
      </c>
      <c r="F218" s="46" t="s">
        <v>1075</v>
      </c>
      <c r="G218" s="47">
        <v>45471</v>
      </c>
      <c r="H218" s="47">
        <v>45561</v>
      </c>
      <c r="I218" s="199">
        <f t="shared" ca="1" si="21"/>
        <v>21</v>
      </c>
      <c r="J218" s="93">
        <v>117.50749999999998</v>
      </c>
      <c r="K218" s="93">
        <v>117.50749999999998</v>
      </c>
      <c r="L218" s="93">
        <v>0</v>
      </c>
      <c r="M218" s="46"/>
      <c r="N218" s="47"/>
      <c r="O218" s="46"/>
      <c r="P218" s="93"/>
      <c r="Q218" s="113" t="str">
        <f t="shared" si="18"/>
        <v/>
      </c>
      <c r="R218" s="113" t="str">
        <f t="shared" si="19"/>
        <v/>
      </c>
      <c r="S218" s="51" t="b">
        <f t="shared" si="20"/>
        <v>1</v>
      </c>
      <c r="T218" s="260" t="s">
        <v>1183</v>
      </c>
    </row>
    <row r="219" spans="1:20" x14ac:dyDescent="0.25">
      <c r="A219" s="44" t="s">
        <v>179</v>
      </c>
      <c r="B219" s="50" t="s">
        <v>32</v>
      </c>
      <c r="C219" s="54" t="s">
        <v>112</v>
      </c>
      <c r="D219" s="46" t="s">
        <v>1076</v>
      </c>
      <c r="E219" s="47">
        <v>45471</v>
      </c>
      <c r="F219" s="46" t="s">
        <v>1077</v>
      </c>
      <c r="G219" s="47">
        <v>45471</v>
      </c>
      <c r="H219" s="47">
        <v>45561</v>
      </c>
      <c r="I219" s="199">
        <f t="shared" ca="1" si="21"/>
        <v>21</v>
      </c>
      <c r="J219" s="93">
        <v>53.348405</v>
      </c>
      <c r="K219" s="93">
        <v>53.348405</v>
      </c>
      <c r="L219" s="93">
        <v>0</v>
      </c>
      <c r="M219" s="46"/>
      <c r="N219" s="47"/>
      <c r="O219" s="46"/>
      <c r="P219" s="93"/>
      <c r="Q219" s="113" t="str">
        <f t="shared" si="18"/>
        <v/>
      </c>
      <c r="R219" s="113" t="str">
        <f t="shared" si="19"/>
        <v/>
      </c>
      <c r="S219" s="51" t="b">
        <f t="shared" si="20"/>
        <v>1</v>
      </c>
      <c r="T219" s="260" t="s">
        <v>1183</v>
      </c>
    </row>
    <row r="220" spans="1:20" x14ac:dyDescent="0.25">
      <c r="A220" s="44" t="s">
        <v>179</v>
      </c>
      <c r="B220" s="50" t="s">
        <v>32</v>
      </c>
      <c r="C220" s="54" t="s">
        <v>112</v>
      </c>
      <c r="D220" s="46" t="s">
        <v>1078</v>
      </c>
      <c r="E220" s="47">
        <v>45471</v>
      </c>
      <c r="F220" s="46" t="s">
        <v>1079</v>
      </c>
      <c r="G220" s="47">
        <v>45471</v>
      </c>
      <c r="H220" s="47">
        <v>45561</v>
      </c>
      <c r="I220" s="199">
        <f t="shared" ca="1" si="21"/>
        <v>21</v>
      </c>
      <c r="J220" s="93">
        <v>368.375</v>
      </c>
      <c r="K220" s="93">
        <v>368.375</v>
      </c>
      <c r="L220" s="93">
        <v>0</v>
      </c>
      <c r="M220" s="46"/>
      <c r="N220" s="47"/>
      <c r="O220" s="46"/>
      <c r="P220" s="93"/>
      <c r="Q220" s="113" t="str">
        <f t="shared" si="18"/>
        <v/>
      </c>
      <c r="R220" s="113" t="str">
        <f t="shared" si="19"/>
        <v/>
      </c>
      <c r="S220" s="51" t="b">
        <f t="shared" si="20"/>
        <v>1</v>
      </c>
      <c r="T220" s="260" t="s">
        <v>1183</v>
      </c>
    </row>
    <row r="221" spans="1:20" x14ac:dyDescent="0.25">
      <c r="A221" s="44" t="s">
        <v>206</v>
      </c>
      <c r="B221" s="50" t="s">
        <v>314</v>
      </c>
      <c r="C221" s="54" t="s">
        <v>208</v>
      </c>
      <c r="D221" s="46" t="s">
        <v>1130</v>
      </c>
      <c r="E221" s="47">
        <v>45482</v>
      </c>
      <c r="F221" s="46" t="s">
        <v>1131</v>
      </c>
      <c r="G221" s="47">
        <v>45482</v>
      </c>
      <c r="H221" s="47">
        <v>45565</v>
      </c>
      <c r="I221" s="199">
        <f t="shared" ca="1" si="21"/>
        <v>25</v>
      </c>
      <c r="J221" s="93">
        <v>531.5</v>
      </c>
      <c r="K221" s="93">
        <v>188.76754</v>
      </c>
      <c r="L221" s="93">
        <v>342.73246</v>
      </c>
      <c r="M221" s="46"/>
      <c r="N221" s="47"/>
      <c r="O221" s="46"/>
      <c r="P221" s="93"/>
      <c r="Q221" s="113" t="str">
        <f t="shared" ref="Q221:Q232" si="22">IF(P221="","",P221+K221)</f>
        <v/>
      </c>
      <c r="R221" s="113" t="str">
        <f t="shared" ref="R221:R232" si="23">IF(P221="","",J221&gt;=Q221)</f>
        <v/>
      </c>
      <c r="S221" s="51" t="b">
        <f t="shared" ref="S221:S232" si="24">E221=G221</f>
        <v>1</v>
      </c>
      <c r="T221" s="260" t="s">
        <v>1183</v>
      </c>
    </row>
    <row r="222" spans="1:20" x14ac:dyDescent="0.25">
      <c r="A222" s="44" t="s">
        <v>140</v>
      </c>
      <c r="B222" s="50" t="s">
        <v>33</v>
      </c>
      <c r="C222" s="54" t="s">
        <v>87</v>
      </c>
      <c r="D222" s="46" t="s">
        <v>1132</v>
      </c>
      <c r="E222" s="47">
        <v>45484</v>
      </c>
      <c r="F222" s="46" t="s">
        <v>1133</v>
      </c>
      <c r="G222" s="47">
        <v>45484</v>
      </c>
      <c r="H222" s="47">
        <v>45565</v>
      </c>
      <c r="I222" s="199">
        <f t="shared" ca="1" si="21"/>
        <v>25</v>
      </c>
      <c r="J222" s="93">
        <v>424.5</v>
      </c>
      <c r="K222" s="93">
        <v>424.5</v>
      </c>
      <c r="L222" s="93">
        <v>0</v>
      </c>
      <c r="M222" s="46"/>
      <c r="N222" s="47"/>
      <c r="O222" s="46"/>
      <c r="P222" s="93"/>
      <c r="Q222" s="113" t="str">
        <f t="shared" si="22"/>
        <v/>
      </c>
      <c r="R222" s="113" t="str">
        <f t="shared" si="23"/>
        <v/>
      </c>
      <c r="S222" s="51" t="b">
        <f t="shared" si="24"/>
        <v>1</v>
      </c>
      <c r="T222" s="260" t="s">
        <v>1183</v>
      </c>
    </row>
    <row r="223" spans="1:20" x14ac:dyDescent="0.25">
      <c r="A223" s="44" t="s">
        <v>141</v>
      </c>
      <c r="B223" s="50" t="s">
        <v>45</v>
      </c>
      <c r="C223" s="54" t="s">
        <v>116</v>
      </c>
      <c r="D223" s="46" t="s">
        <v>1134</v>
      </c>
      <c r="E223" s="47">
        <v>45484</v>
      </c>
      <c r="F223" s="46" t="s">
        <v>1135</v>
      </c>
      <c r="G223" s="47">
        <v>45484</v>
      </c>
      <c r="H223" s="47">
        <v>45565</v>
      </c>
      <c r="I223" s="199">
        <f t="shared" ca="1" si="21"/>
        <v>25</v>
      </c>
      <c r="J223" s="93">
        <v>403.27499999999998</v>
      </c>
      <c r="K223" s="93">
        <v>403.27500000000003</v>
      </c>
      <c r="L223" s="93">
        <v>-5.6843418860808015E-14</v>
      </c>
      <c r="M223" s="46"/>
      <c r="N223" s="47"/>
      <c r="O223" s="46"/>
      <c r="P223" s="93"/>
      <c r="Q223" s="113" t="str">
        <f t="shared" si="22"/>
        <v/>
      </c>
      <c r="R223" s="113" t="str">
        <f t="shared" si="23"/>
        <v/>
      </c>
      <c r="S223" s="51" t="b">
        <f t="shared" si="24"/>
        <v>1</v>
      </c>
      <c r="T223" s="260" t="s">
        <v>1183</v>
      </c>
    </row>
    <row r="224" spans="1:20" x14ac:dyDescent="0.25">
      <c r="A224" s="44" t="s">
        <v>146</v>
      </c>
      <c r="B224" s="50" t="s">
        <v>47</v>
      </c>
      <c r="C224" s="54" t="s">
        <v>91</v>
      </c>
      <c r="D224" s="46" t="s">
        <v>1136</v>
      </c>
      <c r="E224" s="47">
        <v>45484</v>
      </c>
      <c r="F224" s="46" t="s">
        <v>1137</v>
      </c>
      <c r="G224" s="47">
        <v>45484</v>
      </c>
      <c r="H224" s="47">
        <v>45565</v>
      </c>
      <c r="I224" s="199">
        <f t="shared" ca="1" si="21"/>
        <v>25</v>
      </c>
      <c r="J224" s="93">
        <v>1068.25</v>
      </c>
      <c r="K224" s="93">
        <v>875.96500000000026</v>
      </c>
      <c r="L224" s="93">
        <v>192.28499999999974</v>
      </c>
      <c r="M224" s="46"/>
      <c r="N224" s="47"/>
      <c r="O224" s="46"/>
      <c r="P224" s="93"/>
      <c r="Q224" s="113" t="str">
        <f t="shared" si="22"/>
        <v/>
      </c>
      <c r="R224" s="113" t="str">
        <f t="shared" si="23"/>
        <v/>
      </c>
      <c r="S224" s="51" t="b">
        <f t="shared" si="24"/>
        <v>1</v>
      </c>
      <c r="T224" s="260" t="s">
        <v>1183</v>
      </c>
    </row>
    <row r="225" spans="1:20" x14ac:dyDescent="0.25">
      <c r="A225" s="44" t="s">
        <v>162</v>
      </c>
      <c r="B225" s="50" t="s">
        <v>31</v>
      </c>
      <c r="C225" s="54" t="s">
        <v>99</v>
      </c>
      <c r="D225" s="47" t="s">
        <v>1138</v>
      </c>
      <c r="E225" s="47">
        <v>45484</v>
      </c>
      <c r="F225" s="46" t="s">
        <v>1139</v>
      </c>
      <c r="G225" s="47">
        <v>45484</v>
      </c>
      <c r="H225" s="47">
        <v>45565</v>
      </c>
      <c r="I225" s="199">
        <f t="shared" ca="1" si="21"/>
        <v>25</v>
      </c>
      <c r="J225" s="93">
        <v>1068.25</v>
      </c>
      <c r="K225" s="93">
        <v>852.80534</v>
      </c>
      <c r="L225" s="93">
        <v>215.44466</v>
      </c>
      <c r="M225" s="46"/>
      <c r="N225" s="47"/>
      <c r="O225" s="46"/>
      <c r="P225" s="93"/>
      <c r="Q225" s="113" t="str">
        <f t="shared" si="22"/>
        <v/>
      </c>
      <c r="R225" s="113" t="str">
        <f t="shared" si="23"/>
        <v/>
      </c>
      <c r="S225" s="51" t="b">
        <f t="shared" si="24"/>
        <v>1</v>
      </c>
      <c r="T225" s="260" t="s">
        <v>1183</v>
      </c>
    </row>
    <row r="226" spans="1:20" x14ac:dyDescent="0.25">
      <c r="A226" s="44" t="s">
        <v>163</v>
      </c>
      <c r="B226" s="50" t="s">
        <v>29</v>
      </c>
      <c r="C226" s="54" t="s">
        <v>126</v>
      </c>
      <c r="D226" s="46" t="s">
        <v>1140</v>
      </c>
      <c r="E226" s="47">
        <v>45484</v>
      </c>
      <c r="F226" s="46" t="s">
        <v>1141</v>
      </c>
      <c r="G226" s="47">
        <v>45484</v>
      </c>
      <c r="H226" s="47">
        <v>45565</v>
      </c>
      <c r="I226" s="199">
        <f t="shared" ca="1" si="21"/>
        <v>25</v>
      </c>
      <c r="J226" s="93">
        <v>233.47499999999999</v>
      </c>
      <c r="K226" s="93">
        <v>233.47500000000002</v>
      </c>
      <c r="L226" s="93">
        <v>-2.8421709430404007E-14</v>
      </c>
      <c r="M226" s="46"/>
      <c r="N226" s="47"/>
      <c r="O226" s="46"/>
      <c r="P226" s="93"/>
      <c r="Q226" s="113" t="str">
        <f t="shared" si="22"/>
        <v/>
      </c>
      <c r="R226" s="113" t="str">
        <f t="shared" si="23"/>
        <v/>
      </c>
      <c r="S226" s="51" t="b">
        <f t="shared" si="24"/>
        <v>1</v>
      </c>
      <c r="T226" s="260" t="s">
        <v>1183</v>
      </c>
    </row>
    <row r="227" spans="1:20" x14ac:dyDescent="0.25">
      <c r="A227" s="44" t="s">
        <v>156</v>
      </c>
      <c r="B227" s="50" t="s">
        <v>40</v>
      </c>
      <c r="C227" s="54" t="s">
        <v>122</v>
      </c>
      <c r="D227" s="46" t="s">
        <v>1142</v>
      </c>
      <c r="E227" s="47">
        <v>45489</v>
      </c>
      <c r="F227" s="46" t="s">
        <v>1143</v>
      </c>
      <c r="G227" s="47">
        <v>45489</v>
      </c>
      <c r="H227" s="47">
        <v>45565</v>
      </c>
      <c r="I227" s="199">
        <f t="shared" ca="1" si="21"/>
        <v>25</v>
      </c>
      <c r="J227" s="93">
        <v>372.05</v>
      </c>
      <c r="K227" s="93">
        <v>372.04999999999995</v>
      </c>
      <c r="L227" s="93">
        <v>5.6843418860808015E-14</v>
      </c>
      <c r="M227" s="46"/>
      <c r="N227" s="47"/>
      <c r="O227" s="46"/>
      <c r="P227" s="93"/>
      <c r="Q227" s="113" t="str">
        <f t="shared" si="22"/>
        <v/>
      </c>
      <c r="R227" s="113" t="str">
        <f t="shared" si="23"/>
        <v/>
      </c>
      <c r="S227" s="51" t="b">
        <f t="shared" si="24"/>
        <v>1</v>
      </c>
      <c r="T227" s="260" t="s">
        <v>1183</v>
      </c>
    </row>
    <row r="228" spans="1:20" x14ac:dyDescent="0.25">
      <c r="A228" s="44" t="s">
        <v>169</v>
      </c>
      <c r="B228" s="50" t="s">
        <v>14</v>
      </c>
      <c r="C228" s="54" t="s">
        <v>104</v>
      </c>
      <c r="D228" s="46" t="s">
        <v>1144</v>
      </c>
      <c r="E228" s="47">
        <v>45489</v>
      </c>
      <c r="F228" s="46" t="s">
        <v>1145</v>
      </c>
      <c r="G228" s="47">
        <v>45489</v>
      </c>
      <c r="H228" s="47">
        <v>45565</v>
      </c>
      <c r="I228" s="199">
        <f t="shared" ca="1" si="21"/>
        <v>25</v>
      </c>
      <c r="J228" s="93">
        <v>1068.25</v>
      </c>
      <c r="K228" s="93">
        <v>1056.7492205000001</v>
      </c>
      <c r="L228" s="93">
        <v>11.500779499999908</v>
      </c>
      <c r="M228" s="46"/>
      <c r="N228" s="47"/>
      <c r="O228" s="46"/>
      <c r="P228" s="93"/>
      <c r="Q228" s="113" t="str">
        <f t="shared" si="22"/>
        <v/>
      </c>
      <c r="R228" s="113" t="str">
        <f t="shared" si="23"/>
        <v/>
      </c>
      <c r="S228" s="51" t="b">
        <f t="shared" si="24"/>
        <v>1</v>
      </c>
      <c r="T228" s="260" t="s">
        <v>1183</v>
      </c>
    </row>
    <row r="229" spans="1:20" x14ac:dyDescent="0.25">
      <c r="A229" s="44" t="s">
        <v>154</v>
      </c>
      <c r="B229" s="50" t="s">
        <v>235</v>
      </c>
      <c r="C229" s="54" t="s">
        <v>121</v>
      </c>
      <c r="D229" s="46" t="s">
        <v>1146</v>
      </c>
      <c r="E229" s="47">
        <v>45491</v>
      </c>
      <c r="F229" s="46" t="s">
        <v>1147</v>
      </c>
      <c r="G229" s="47">
        <v>45491</v>
      </c>
      <c r="H229" s="47">
        <v>45565</v>
      </c>
      <c r="I229" s="199">
        <f t="shared" ca="1" si="21"/>
        <v>25</v>
      </c>
      <c r="J229" s="93">
        <v>26.706249999999997</v>
      </c>
      <c r="K229" s="93">
        <v>0</v>
      </c>
      <c r="L229" s="93">
        <v>26.706249999999997</v>
      </c>
      <c r="M229" s="46"/>
      <c r="N229" s="47"/>
      <c r="O229" s="46"/>
      <c r="P229" s="93"/>
      <c r="Q229" s="113" t="str">
        <f t="shared" si="22"/>
        <v/>
      </c>
      <c r="R229" s="113" t="str">
        <f t="shared" si="23"/>
        <v/>
      </c>
      <c r="S229" s="51" t="b">
        <f t="shared" si="24"/>
        <v>1</v>
      </c>
      <c r="T229" s="260" t="s">
        <v>1183</v>
      </c>
    </row>
    <row r="230" spans="1:20" x14ac:dyDescent="0.25">
      <c r="A230" s="44" t="s">
        <v>156</v>
      </c>
      <c r="B230" s="50" t="s">
        <v>40</v>
      </c>
      <c r="C230" s="54" t="s">
        <v>122</v>
      </c>
      <c r="D230" s="46" t="s">
        <v>1148</v>
      </c>
      <c r="E230" s="47">
        <v>45491</v>
      </c>
      <c r="F230" s="46" t="s">
        <v>1149</v>
      </c>
      <c r="G230" s="47">
        <v>45491</v>
      </c>
      <c r="H230" s="47">
        <v>45565</v>
      </c>
      <c r="I230" s="199">
        <f t="shared" ca="1" si="21"/>
        <v>25</v>
      </c>
      <c r="J230" s="93">
        <v>2.1364999999999998</v>
      </c>
      <c r="K230" s="93">
        <v>0</v>
      </c>
      <c r="L230" s="93">
        <v>2.1364999999999998</v>
      </c>
      <c r="M230" s="46"/>
      <c r="N230" s="47"/>
      <c r="O230" s="46"/>
      <c r="P230" s="93"/>
      <c r="Q230" s="113" t="str">
        <f t="shared" si="22"/>
        <v/>
      </c>
      <c r="R230" s="113" t="str">
        <f t="shared" si="23"/>
        <v/>
      </c>
      <c r="S230" s="51" t="b">
        <f t="shared" si="24"/>
        <v>1</v>
      </c>
      <c r="T230" s="260" t="s">
        <v>1183</v>
      </c>
    </row>
    <row r="231" spans="1:20" x14ac:dyDescent="0.25">
      <c r="A231" s="44" t="s">
        <v>156</v>
      </c>
      <c r="B231" s="50" t="s">
        <v>40</v>
      </c>
      <c r="C231" s="54" t="s">
        <v>122</v>
      </c>
      <c r="D231" s="46" t="s">
        <v>1150</v>
      </c>
      <c r="E231" s="47">
        <v>45491</v>
      </c>
      <c r="F231" s="46" t="s">
        <v>1151</v>
      </c>
      <c r="G231" s="47">
        <v>45491</v>
      </c>
      <c r="H231" s="47">
        <v>45565</v>
      </c>
      <c r="I231" s="199">
        <f t="shared" ca="1" si="21"/>
        <v>25</v>
      </c>
      <c r="J231" s="93">
        <v>28.842749999999995</v>
      </c>
      <c r="K231" s="93">
        <v>0</v>
      </c>
      <c r="L231" s="93">
        <v>28.842749999999995</v>
      </c>
      <c r="M231" s="46"/>
      <c r="N231" s="47"/>
      <c r="O231" s="46"/>
      <c r="P231" s="93"/>
      <c r="Q231" s="113" t="str">
        <f t="shared" si="22"/>
        <v/>
      </c>
      <c r="R231" s="113" t="str">
        <f t="shared" si="23"/>
        <v/>
      </c>
      <c r="S231" s="51" t="b">
        <f t="shared" si="24"/>
        <v>1</v>
      </c>
      <c r="T231" s="260" t="s">
        <v>1183</v>
      </c>
    </row>
    <row r="232" spans="1:20" x14ac:dyDescent="0.25">
      <c r="A232" s="44" t="s">
        <v>141</v>
      </c>
      <c r="B232" s="50" t="s">
        <v>45</v>
      </c>
      <c r="C232" s="54" t="s">
        <v>116</v>
      </c>
      <c r="D232" s="46" t="s">
        <v>1152</v>
      </c>
      <c r="E232" s="47">
        <v>45499</v>
      </c>
      <c r="F232" s="46" t="s">
        <v>1153</v>
      </c>
      <c r="G232" s="47">
        <v>45499</v>
      </c>
      <c r="H232" s="47">
        <v>45565</v>
      </c>
      <c r="I232" s="199">
        <f t="shared" ca="1" si="21"/>
        <v>25</v>
      </c>
      <c r="J232" s="93">
        <v>265.3125</v>
      </c>
      <c r="K232" s="93">
        <v>265.3125</v>
      </c>
      <c r="L232" s="93">
        <v>0</v>
      </c>
      <c r="M232" s="46"/>
      <c r="N232" s="47"/>
      <c r="O232" s="46"/>
      <c r="P232" s="93"/>
      <c r="Q232" s="113" t="str">
        <f t="shared" si="22"/>
        <v/>
      </c>
      <c r="R232" s="113" t="str">
        <f t="shared" si="23"/>
        <v/>
      </c>
      <c r="S232" s="51" t="b">
        <f t="shared" si="24"/>
        <v>1</v>
      </c>
      <c r="T232" s="260" t="s">
        <v>1183</v>
      </c>
    </row>
    <row r="233" spans="1:20" x14ac:dyDescent="0.25">
      <c r="A233" s="44" t="s">
        <v>169</v>
      </c>
      <c r="B233" s="50" t="s">
        <v>14</v>
      </c>
      <c r="C233" s="54" t="s">
        <v>104</v>
      </c>
      <c r="D233" s="46" t="s">
        <v>1193</v>
      </c>
      <c r="E233" s="47">
        <v>45503</v>
      </c>
      <c r="F233" s="46" t="s">
        <v>1194</v>
      </c>
      <c r="G233" s="47">
        <v>45503</v>
      </c>
      <c r="H233" s="47">
        <v>45565</v>
      </c>
      <c r="I233" s="199">
        <f t="shared" ca="1" si="21"/>
        <v>25</v>
      </c>
      <c r="J233" s="93">
        <v>320.47500000000002</v>
      </c>
      <c r="K233" s="93">
        <v>198.54708150000002</v>
      </c>
      <c r="L233" s="93">
        <v>121.9279185</v>
      </c>
      <c r="M233" s="46"/>
      <c r="N233" s="47"/>
      <c r="O233" s="46"/>
      <c r="P233" s="93"/>
      <c r="Q233" s="113" t="str">
        <f t="shared" ref="Q233:Q234" si="25">IF(P233="","",P233+K233)</f>
        <v/>
      </c>
      <c r="R233" s="113" t="str">
        <f t="shared" ref="R233:R234" si="26">IF(P233="","",J233&gt;=Q233)</f>
        <v/>
      </c>
      <c r="S233" s="51" t="b">
        <f t="shared" ref="S233:S234" si="27">E233=G233</f>
        <v>1</v>
      </c>
      <c r="T233" s="260" t="s">
        <v>1183</v>
      </c>
    </row>
    <row r="234" spans="1:20" x14ac:dyDescent="0.25">
      <c r="A234" s="44" t="s">
        <v>169</v>
      </c>
      <c r="B234" s="50" t="s">
        <v>14</v>
      </c>
      <c r="C234" s="54" t="s">
        <v>104</v>
      </c>
      <c r="D234" s="46" t="s">
        <v>1195</v>
      </c>
      <c r="E234" s="47">
        <v>45503</v>
      </c>
      <c r="F234" s="46" t="s">
        <v>1196</v>
      </c>
      <c r="G234" s="47">
        <v>45503</v>
      </c>
      <c r="H234" s="47">
        <v>45565</v>
      </c>
      <c r="I234" s="199">
        <f t="shared" ca="1" si="21"/>
        <v>25</v>
      </c>
      <c r="J234" s="93">
        <v>524.5</v>
      </c>
      <c r="K234" s="93">
        <v>399.72669500000001</v>
      </c>
      <c r="L234" s="93">
        <v>124.77330499999999</v>
      </c>
      <c r="M234" s="46"/>
      <c r="N234" s="47"/>
      <c r="O234" s="46"/>
      <c r="P234" s="93"/>
      <c r="Q234" s="113" t="str">
        <f t="shared" si="25"/>
        <v/>
      </c>
      <c r="R234" s="113" t="str">
        <f t="shared" si="26"/>
        <v/>
      </c>
      <c r="S234" s="51" t="b">
        <f t="shared" si="27"/>
        <v>1</v>
      </c>
      <c r="T234" s="260" t="s">
        <v>1183</v>
      </c>
    </row>
    <row r="235" spans="1:20" x14ac:dyDescent="0.25">
      <c r="A235" s="211"/>
      <c r="B235" s="212"/>
      <c r="C235" s="213"/>
      <c r="D235" s="214"/>
      <c r="E235" s="215"/>
      <c r="F235" s="214"/>
      <c r="G235" s="215"/>
      <c r="H235" s="215"/>
      <c r="I235" s="219"/>
      <c r="J235" s="217"/>
      <c r="K235" s="217"/>
      <c r="L235" s="217"/>
      <c r="M235" s="214"/>
      <c r="N235" s="215"/>
      <c r="O235" s="214"/>
      <c r="P235" s="217"/>
      <c r="Q235" s="113"/>
      <c r="R235" s="113"/>
      <c r="T235" s="260"/>
    </row>
    <row r="236" spans="1:20" ht="39.75" customHeight="1" x14ac:dyDescent="0.25">
      <c r="A236" s="51" t="s">
        <v>220</v>
      </c>
      <c r="B236" s="289" t="s">
        <v>254</v>
      </c>
      <c r="C236" s="289"/>
      <c r="D236" s="289"/>
    </row>
    <row r="237" spans="1:20" ht="39.75" customHeight="1" x14ac:dyDescent="0.25">
      <c r="B237" s="289" t="s">
        <v>255</v>
      </c>
      <c r="C237" s="289"/>
      <c r="D237" s="289"/>
    </row>
    <row r="238" spans="1:20" ht="48" customHeight="1" x14ac:dyDescent="0.25">
      <c r="B238" s="285" t="s">
        <v>1211</v>
      </c>
      <c r="C238" s="285"/>
      <c r="D238" s="285"/>
    </row>
  </sheetData>
  <autoFilter ref="A13:T234"/>
  <mergeCells count="3">
    <mergeCell ref="B236:D236"/>
    <mergeCell ref="B237:D237"/>
    <mergeCell ref="B238:D238"/>
  </mergeCells>
  <conditionalFormatting sqref="L1:L78 L236:L1048576 L123:L201">
    <cfRule type="cellIs" dxfId="49" priority="6" operator="lessThan">
      <formula>-1</formula>
    </cfRule>
  </conditionalFormatting>
  <conditionalFormatting sqref="L79:L122">
    <cfRule type="cellIs" dxfId="48" priority="5" operator="lessThan">
      <formula>-1</formula>
    </cfRule>
  </conditionalFormatting>
  <conditionalFormatting sqref="L235">
    <cfRule type="cellIs" dxfId="47" priority="4" operator="lessThan">
      <formula>-1</formula>
    </cfRule>
  </conditionalFormatting>
  <conditionalFormatting sqref="L202:L220">
    <cfRule type="cellIs" dxfId="46" priority="3" operator="lessThan">
      <formula>-1</formula>
    </cfRule>
  </conditionalFormatting>
  <conditionalFormatting sqref="L221:L232">
    <cfRule type="cellIs" dxfId="45" priority="2" operator="lessThan">
      <formula>-1</formula>
    </cfRule>
  </conditionalFormatting>
  <conditionalFormatting sqref="L233:L234">
    <cfRule type="cellIs" dxfId="44" priority="1" operator="lessThan">
      <formula>-1</formula>
    </cfRule>
  </conditionalFormatting>
  <pageMargins left="0.7" right="0.7" top="0.75" bottom="0.75" header="0.3" footer="0.3"/>
  <pageSetup paperSize="9"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L82"/>
  <sheetViews>
    <sheetView showGridLines="0" zoomScale="80" zoomScaleNormal="80" workbookViewId="0">
      <pane ySplit="13" topLeftCell="A35" activePane="bottomLeft" state="frozen"/>
      <selection pane="bottomLeft"/>
    </sheetView>
  </sheetViews>
  <sheetFormatPr baseColWidth="10" defaultColWidth="11.42578125" defaultRowHeight="14.25" x14ac:dyDescent="0.25"/>
  <cols>
    <col min="1" max="1" width="11.7109375" style="14" customWidth="1"/>
    <col min="2" max="2" width="57.7109375" style="14" customWidth="1"/>
    <col min="3" max="3" width="13.85546875" style="13" customWidth="1"/>
    <col min="4" max="4" width="57.7109375" style="13" customWidth="1"/>
    <col min="5" max="5" width="17.7109375" style="87" customWidth="1"/>
    <col min="6" max="6" width="10.7109375" style="13" customWidth="1"/>
    <col min="7" max="7" width="15.7109375" style="7" customWidth="1"/>
    <col min="8" max="8" width="17.7109375" style="164" customWidth="1"/>
    <col min="9" max="9" width="11.42578125" style="4"/>
    <col min="10" max="10" width="15.140625" style="4" customWidth="1"/>
    <col min="11" max="11" width="11.42578125" style="4"/>
    <col min="12" max="12" width="14.42578125" style="4" customWidth="1"/>
    <col min="13" max="16384" width="11.42578125" style="4"/>
  </cols>
  <sheetData>
    <row r="1" spans="1:12" x14ac:dyDescent="0.25">
      <c r="A1" s="101"/>
      <c r="B1" s="101" t="s">
        <v>80</v>
      </c>
      <c r="C1" s="101"/>
      <c r="E1" s="101"/>
      <c r="F1" s="101"/>
      <c r="G1" s="101"/>
      <c r="H1" s="264"/>
    </row>
    <row r="2" spans="1:12" x14ac:dyDescent="0.25">
      <c r="A2" s="101"/>
      <c r="B2" s="101" t="s">
        <v>65</v>
      </c>
      <c r="C2" s="101"/>
      <c r="D2" s="101"/>
      <c r="E2" s="101"/>
      <c r="F2" s="101"/>
      <c r="G2" s="101"/>
    </row>
    <row r="3" spans="1:12" x14ac:dyDescent="0.25">
      <c r="A3" s="101"/>
      <c r="B3" s="101" t="s">
        <v>51</v>
      </c>
      <c r="C3" s="101"/>
      <c r="D3" s="14"/>
      <c r="E3" s="101"/>
      <c r="F3" s="101"/>
      <c r="G3" s="101"/>
    </row>
    <row r="4" spans="1:12" x14ac:dyDescent="0.25">
      <c r="A4" s="101"/>
      <c r="B4" s="101" t="s">
        <v>57</v>
      </c>
      <c r="C4" s="101"/>
      <c r="D4" s="101"/>
      <c r="E4" s="101"/>
      <c r="F4" s="101"/>
      <c r="G4" s="101"/>
    </row>
    <row r="5" spans="1:12" x14ac:dyDescent="0.25">
      <c r="A5" s="101"/>
      <c r="B5" s="101" t="s">
        <v>0</v>
      </c>
      <c r="C5" s="101"/>
      <c r="D5" s="101"/>
      <c r="E5" s="101"/>
      <c r="F5" s="101"/>
      <c r="G5" s="101"/>
    </row>
    <row r="6" spans="1:12" x14ac:dyDescent="0.25">
      <c r="A6" s="101"/>
      <c r="B6" s="101" t="str">
        <f>RESUMEN!A6</f>
        <v>INFORMACIÓN ACTUALIZADA AL: 31/08/2024</v>
      </c>
      <c r="C6" s="101"/>
      <c r="D6" s="101"/>
      <c r="E6" s="101"/>
      <c r="F6" s="101"/>
      <c r="G6" s="101"/>
    </row>
    <row r="7" spans="1:12" x14ac:dyDescent="0.25">
      <c r="A7" s="140"/>
      <c r="B7" s="140" t="str">
        <f>RESUMEN!A7</f>
        <v>FECHA DE PUBLICACIÓN:</v>
      </c>
      <c r="C7" s="140"/>
      <c r="D7" s="140"/>
      <c r="E7" s="140"/>
      <c r="F7" s="140"/>
      <c r="G7" s="140"/>
    </row>
    <row r="8" spans="1:12" x14ac:dyDescent="0.25">
      <c r="A8" s="101"/>
      <c r="B8" s="101" t="s">
        <v>61</v>
      </c>
      <c r="C8" s="101"/>
      <c r="D8" s="101"/>
      <c r="E8" s="101"/>
      <c r="F8" s="101"/>
      <c r="G8" s="101"/>
    </row>
    <row r="9" spans="1:12" x14ac:dyDescent="0.25">
      <c r="A9" s="101"/>
      <c r="B9" s="101" t="str">
        <f>RESUMEN!A9</f>
        <v>PERIODO REPORTADO: 01-OCTUBRE DE 2023 AL 31-AGOSTO DE 2024</v>
      </c>
      <c r="C9" s="101"/>
      <c r="D9" s="101"/>
      <c r="E9" s="101"/>
      <c r="F9" s="101"/>
      <c r="G9" s="101"/>
    </row>
    <row r="10" spans="1:12" x14ac:dyDescent="0.25">
      <c r="A10" s="101"/>
      <c r="B10" s="133" t="s">
        <v>245</v>
      </c>
      <c r="C10" s="101"/>
      <c r="D10" s="101"/>
      <c r="E10" s="105"/>
      <c r="F10" s="101"/>
      <c r="G10" s="101"/>
      <c r="H10" s="250"/>
    </row>
    <row r="11" spans="1:12" s="65" customFormat="1" x14ac:dyDescent="0.25">
      <c r="A11" s="227"/>
      <c r="B11" s="227"/>
      <c r="C11" s="227"/>
      <c r="D11" s="227"/>
      <c r="E11" s="228"/>
      <c r="F11" s="227"/>
      <c r="G11" s="229">
        <f>SUBTOTAL(9,H:H)</f>
        <v>100263.0480418892</v>
      </c>
      <c r="H11" s="250"/>
    </row>
    <row r="12" spans="1:12" ht="15" x14ac:dyDescent="0.25">
      <c r="A12" s="42"/>
      <c r="B12" s="41" t="s">
        <v>240</v>
      </c>
      <c r="C12" s="42"/>
      <c r="D12" s="42"/>
      <c r="E12" s="42"/>
      <c r="F12" s="42"/>
      <c r="G12" s="42"/>
      <c r="H12" s="251"/>
    </row>
    <row r="13" spans="1:12" s="6" customFormat="1" ht="47.25" x14ac:dyDescent="0.25">
      <c r="A13" s="97" t="s">
        <v>137</v>
      </c>
      <c r="B13" s="178" t="s">
        <v>238</v>
      </c>
      <c r="C13" s="97" t="s">
        <v>137</v>
      </c>
      <c r="D13" s="10" t="s">
        <v>239</v>
      </c>
      <c r="E13" s="86" t="s">
        <v>86</v>
      </c>
      <c r="F13" s="10" t="s">
        <v>3</v>
      </c>
      <c r="G13" s="10" t="s">
        <v>59</v>
      </c>
      <c r="H13" s="165" t="s">
        <v>72</v>
      </c>
      <c r="I13" s="6" t="s">
        <v>1115</v>
      </c>
      <c r="J13" s="263" t="s">
        <v>1126</v>
      </c>
      <c r="L13" s="6" t="s">
        <v>1129</v>
      </c>
    </row>
    <row r="14" spans="1:12" s="6" customFormat="1" ht="14.25" customHeight="1" x14ac:dyDescent="0.25">
      <c r="A14" s="103" t="s">
        <v>167</v>
      </c>
      <c r="B14" s="11" t="s">
        <v>26</v>
      </c>
      <c r="C14" s="11" t="s">
        <v>158</v>
      </c>
      <c r="D14" s="3" t="s">
        <v>25</v>
      </c>
      <c r="E14" s="1">
        <v>4</v>
      </c>
      <c r="F14" s="1" t="s">
        <v>319</v>
      </c>
      <c r="G14" s="67">
        <v>45238</v>
      </c>
      <c r="H14" s="179">
        <v>4283.1689999999999</v>
      </c>
      <c r="I14" s="6">
        <f t="shared" ref="I14:I45" si="0">COUNTIF(F:F,F14)</f>
        <v>1</v>
      </c>
      <c r="J14" s="260" t="s">
        <v>1183</v>
      </c>
    </row>
    <row r="15" spans="1:12" s="6" customFormat="1" ht="14.25" customHeight="1" x14ac:dyDescent="0.25">
      <c r="A15" s="103" t="s">
        <v>173</v>
      </c>
      <c r="B15" s="11" t="s">
        <v>28</v>
      </c>
      <c r="C15" s="11" t="s">
        <v>146</v>
      </c>
      <c r="D15" s="3" t="s">
        <v>47</v>
      </c>
      <c r="E15" s="1">
        <v>16</v>
      </c>
      <c r="F15" s="1" t="s">
        <v>404</v>
      </c>
      <c r="G15" s="67">
        <v>45266</v>
      </c>
      <c r="H15" s="179">
        <v>2218.0230000000001</v>
      </c>
      <c r="I15" s="6">
        <f t="shared" si="0"/>
        <v>1</v>
      </c>
      <c r="J15" s="260" t="s">
        <v>1183</v>
      </c>
    </row>
    <row r="16" spans="1:12" s="6" customFormat="1" ht="14.25" customHeight="1" x14ac:dyDescent="0.25">
      <c r="A16" s="103" t="s">
        <v>175</v>
      </c>
      <c r="B16" s="11" t="s">
        <v>17</v>
      </c>
      <c r="C16" s="11" t="s">
        <v>146</v>
      </c>
      <c r="D16" s="3" t="s">
        <v>47</v>
      </c>
      <c r="E16" s="1">
        <v>17</v>
      </c>
      <c r="F16" s="1" t="s">
        <v>405</v>
      </c>
      <c r="G16" s="67">
        <v>45266</v>
      </c>
      <c r="H16" s="179">
        <v>3332.4250000000002</v>
      </c>
      <c r="I16" s="6">
        <f t="shared" si="0"/>
        <v>1</v>
      </c>
      <c r="J16" s="260" t="s">
        <v>1183</v>
      </c>
    </row>
    <row r="17" spans="1:12" s="6" customFormat="1" ht="14.25" customHeight="1" x14ac:dyDescent="0.25">
      <c r="A17" s="103" t="s">
        <v>181</v>
      </c>
      <c r="B17" s="11" t="s">
        <v>18</v>
      </c>
      <c r="C17" s="11" t="s">
        <v>146</v>
      </c>
      <c r="D17" s="3" t="s">
        <v>47</v>
      </c>
      <c r="E17" s="1">
        <v>18</v>
      </c>
      <c r="F17" s="1" t="s">
        <v>406</v>
      </c>
      <c r="G17" s="67">
        <v>45266</v>
      </c>
      <c r="H17" s="179">
        <v>1384.79</v>
      </c>
      <c r="I17" s="6">
        <f t="shared" si="0"/>
        <v>1</v>
      </c>
      <c r="J17" s="260" t="s">
        <v>1183</v>
      </c>
    </row>
    <row r="18" spans="1:12" s="6" customFormat="1" ht="14.25" customHeight="1" x14ac:dyDescent="0.25">
      <c r="A18" s="103" t="s">
        <v>138</v>
      </c>
      <c r="B18" s="11" t="s">
        <v>52</v>
      </c>
      <c r="C18" s="11" t="s">
        <v>146</v>
      </c>
      <c r="D18" s="3" t="s">
        <v>47</v>
      </c>
      <c r="E18" s="1">
        <v>19</v>
      </c>
      <c r="F18" s="1" t="s">
        <v>407</v>
      </c>
      <c r="G18" s="67">
        <v>45266</v>
      </c>
      <c r="H18" s="179">
        <v>2076.0070000000001</v>
      </c>
      <c r="I18" s="6">
        <f t="shared" si="0"/>
        <v>1</v>
      </c>
      <c r="J18" s="260" t="s">
        <v>1183</v>
      </c>
    </row>
    <row r="19" spans="1:12" s="6" customFormat="1" ht="14.25" customHeight="1" x14ac:dyDescent="0.25">
      <c r="A19" s="103" t="s">
        <v>139</v>
      </c>
      <c r="B19" s="11" t="s">
        <v>35</v>
      </c>
      <c r="C19" s="11" t="s">
        <v>146</v>
      </c>
      <c r="D19" s="3" t="s">
        <v>47</v>
      </c>
      <c r="E19" s="1">
        <v>20</v>
      </c>
      <c r="F19" s="1" t="s">
        <v>408</v>
      </c>
      <c r="G19" s="67">
        <v>45266</v>
      </c>
      <c r="H19" s="179">
        <v>1483.973</v>
      </c>
      <c r="I19" s="6">
        <f t="shared" si="0"/>
        <v>1</v>
      </c>
      <c r="J19" s="260" t="s">
        <v>1183</v>
      </c>
    </row>
    <row r="20" spans="1:12" s="6" customFormat="1" ht="14.25" customHeight="1" x14ac:dyDescent="0.25">
      <c r="A20" s="103" t="s">
        <v>145</v>
      </c>
      <c r="B20" s="11" t="s">
        <v>53</v>
      </c>
      <c r="C20" s="11" t="s">
        <v>146</v>
      </c>
      <c r="D20" s="3" t="s">
        <v>47</v>
      </c>
      <c r="E20" s="1">
        <v>21</v>
      </c>
      <c r="F20" s="1" t="s">
        <v>409</v>
      </c>
      <c r="G20" s="67">
        <v>45266</v>
      </c>
      <c r="H20" s="179">
        <v>2835.98</v>
      </c>
      <c r="I20" s="6">
        <f t="shared" si="0"/>
        <v>1</v>
      </c>
      <c r="J20" s="260" t="s">
        <v>1183</v>
      </c>
    </row>
    <row r="21" spans="1:12" s="6" customFormat="1" ht="14.25" customHeight="1" x14ac:dyDescent="0.25">
      <c r="A21" s="103" t="s">
        <v>147</v>
      </c>
      <c r="B21" s="11" t="s">
        <v>36</v>
      </c>
      <c r="C21" s="11" t="s">
        <v>146</v>
      </c>
      <c r="D21" s="3" t="s">
        <v>47</v>
      </c>
      <c r="E21" s="1">
        <v>22</v>
      </c>
      <c r="F21" s="1" t="s">
        <v>410</v>
      </c>
      <c r="G21" s="67">
        <v>45266</v>
      </c>
      <c r="H21" s="179">
        <v>807.71799999999996</v>
      </c>
      <c r="I21" s="6">
        <f t="shared" si="0"/>
        <v>1</v>
      </c>
      <c r="J21" s="260" t="s">
        <v>1183</v>
      </c>
    </row>
    <row r="22" spans="1:12" s="6" customFormat="1" ht="14.25" customHeight="1" x14ac:dyDescent="0.25">
      <c r="A22" s="103" t="s">
        <v>155</v>
      </c>
      <c r="B22" s="11" t="s">
        <v>23</v>
      </c>
      <c r="C22" s="11" t="s">
        <v>146</v>
      </c>
      <c r="D22" s="3" t="s">
        <v>47</v>
      </c>
      <c r="E22" s="1">
        <v>23</v>
      </c>
      <c r="F22" s="1" t="s">
        <v>411</v>
      </c>
      <c r="G22" s="67">
        <v>45266</v>
      </c>
      <c r="H22" s="179">
        <v>1239.992</v>
      </c>
      <c r="I22" s="6">
        <f t="shared" si="0"/>
        <v>1</v>
      </c>
      <c r="J22" s="260" t="s">
        <v>1183</v>
      </c>
    </row>
    <row r="23" spans="1:12" s="6" customFormat="1" ht="14.25" customHeight="1" x14ac:dyDescent="0.25">
      <c r="A23" s="103" t="s">
        <v>171</v>
      </c>
      <c r="B23" s="11" t="s">
        <v>19</v>
      </c>
      <c r="C23" s="11" t="s">
        <v>146</v>
      </c>
      <c r="D23" s="3" t="s">
        <v>47</v>
      </c>
      <c r="E23" s="1">
        <v>24</v>
      </c>
      <c r="F23" s="254" t="s">
        <v>412</v>
      </c>
      <c r="G23" s="67">
        <v>45266</v>
      </c>
      <c r="H23" s="179">
        <v>2837.3049999999998</v>
      </c>
      <c r="I23" s="6">
        <f t="shared" si="0"/>
        <v>1</v>
      </c>
      <c r="J23" s="260" t="s">
        <v>1183</v>
      </c>
    </row>
    <row r="24" spans="1:12" s="6" customFormat="1" ht="14.25" customHeight="1" x14ac:dyDescent="0.25">
      <c r="A24" s="103" t="s">
        <v>172</v>
      </c>
      <c r="B24" s="11" t="s">
        <v>20</v>
      </c>
      <c r="C24" s="11" t="s">
        <v>146</v>
      </c>
      <c r="D24" s="3" t="s">
        <v>47</v>
      </c>
      <c r="E24" s="1">
        <v>25</v>
      </c>
      <c r="F24" s="1" t="s">
        <v>413</v>
      </c>
      <c r="G24" s="67">
        <v>45266</v>
      </c>
      <c r="H24" s="179">
        <v>2656.4490000000001</v>
      </c>
      <c r="I24" s="6">
        <f t="shared" si="0"/>
        <v>1</v>
      </c>
      <c r="J24" s="260" t="s">
        <v>1183</v>
      </c>
    </row>
    <row r="25" spans="1:12" s="6" customFormat="1" ht="14.25" customHeight="1" x14ac:dyDescent="0.25">
      <c r="A25" s="103" t="s">
        <v>146</v>
      </c>
      <c r="B25" s="11" t="s">
        <v>47</v>
      </c>
      <c r="C25" s="11" t="s">
        <v>173</v>
      </c>
      <c r="D25" s="3" t="s">
        <v>28</v>
      </c>
      <c r="E25" s="1">
        <v>26</v>
      </c>
      <c r="F25" s="1" t="s">
        <v>414</v>
      </c>
      <c r="G25" s="67">
        <v>45273</v>
      </c>
      <c r="H25" s="179">
        <v>1602.375</v>
      </c>
      <c r="I25" s="6">
        <f t="shared" si="0"/>
        <v>1</v>
      </c>
      <c r="J25" s="260" t="s">
        <v>1183</v>
      </c>
    </row>
    <row r="26" spans="1:12" s="6" customFormat="1" ht="14.25" customHeight="1" x14ac:dyDescent="0.25">
      <c r="A26" s="103" t="s">
        <v>153</v>
      </c>
      <c r="B26" s="11" t="s">
        <v>34</v>
      </c>
      <c r="C26" s="11" t="s">
        <v>169</v>
      </c>
      <c r="D26" s="3" t="s">
        <v>14</v>
      </c>
      <c r="E26" s="1">
        <v>28</v>
      </c>
      <c r="F26" s="1" t="s">
        <v>415</v>
      </c>
      <c r="G26" s="67">
        <v>45273</v>
      </c>
      <c r="H26" s="179">
        <v>2816.8864848570711</v>
      </c>
      <c r="I26" s="6">
        <f t="shared" si="0"/>
        <v>1</v>
      </c>
      <c r="J26" s="260" t="s">
        <v>1183</v>
      </c>
    </row>
    <row r="27" spans="1:12" s="6" customFormat="1" ht="14.25" customHeight="1" x14ac:dyDescent="0.25">
      <c r="A27" s="103" t="s">
        <v>168</v>
      </c>
      <c r="B27" s="11" t="s">
        <v>42</v>
      </c>
      <c r="C27" s="11" t="s">
        <v>169</v>
      </c>
      <c r="D27" s="3" t="s">
        <v>14</v>
      </c>
      <c r="E27" s="1">
        <v>29</v>
      </c>
      <c r="F27" s="1" t="s">
        <v>416</v>
      </c>
      <c r="G27" s="67">
        <v>45273</v>
      </c>
      <c r="H27" s="179">
        <v>648.93251767851098</v>
      </c>
      <c r="I27" s="6">
        <f t="shared" si="0"/>
        <v>1</v>
      </c>
      <c r="J27" s="260" t="s">
        <v>1183</v>
      </c>
    </row>
    <row r="28" spans="1:12" s="6" customFormat="1" ht="14.25" customHeight="1" x14ac:dyDescent="0.25">
      <c r="A28" s="103" t="s">
        <v>144</v>
      </c>
      <c r="B28" s="11" t="s">
        <v>39</v>
      </c>
      <c r="C28" s="11" t="s">
        <v>169</v>
      </c>
      <c r="D28" s="3" t="s">
        <v>14</v>
      </c>
      <c r="E28" s="1">
        <v>31</v>
      </c>
      <c r="F28" s="1" t="s">
        <v>417</v>
      </c>
      <c r="G28" s="67">
        <v>45273</v>
      </c>
      <c r="H28" s="179">
        <v>2228.7249449639062</v>
      </c>
      <c r="I28" s="6">
        <f t="shared" si="0"/>
        <v>1</v>
      </c>
      <c r="J28" s="260" t="s">
        <v>1183</v>
      </c>
    </row>
    <row r="29" spans="1:12" s="6" customFormat="1" ht="14.25" customHeight="1" x14ac:dyDescent="0.25">
      <c r="A29" s="103" t="s">
        <v>142</v>
      </c>
      <c r="B29" s="11" t="s">
        <v>37</v>
      </c>
      <c r="C29" s="11" t="s">
        <v>169</v>
      </c>
      <c r="D29" s="3" t="s">
        <v>14</v>
      </c>
      <c r="E29" s="1">
        <v>32</v>
      </c>
      <c r="F29" s="67" t="s">
        <v>418</v>
      </c>
      <c r="G29" s="67">
        <v>45273</v>
      </c>
      <c r="H29" s="179">
        <v>1452.3754607040189</v>
      </c>
      <c r="I29" s="6">
        <f t="shared" si="0"/>
        <v>1</v>
      </c>
      <c r="J29" s="260" t="s">
        <v>1183</v>
      </c>
    </row>
    <row r="30" spans="1:12" s="6" customFormat="1" ht="14.25" customHeight="1" x14ac:dyDescent="0.25">
      <c r="A30" s="103" t="s">
        <v>146</v>
      </c>
      <c r="B30" s="11" t="s">
        <v>47</v>
      </c>
      <c r="C30" s="11" t="s">
        <v>169</v>
      </c>
      <c r="D30" s="3" t="s">
        <v>14</v>
      </c>
      <c r="E30" s="1">
        <v>36</v>
      </c>
      <c r="F30" s="1" t="s">
        <v>419</v>
      </c>
      <c r="G30" s="67">
        <v>45275</v>
      </c>
      <c r="H30" s="179">
        <v>3204.75</v>
      </c>
      <c r="I30" s="6">
        <f t="shared" si="0"/>
        <v>1</v>
      </c>
      <c r="J30" s="260" t="s">
        <v>1183</v>
      </c>
      <c r="K30" s="6" t="s">
        <v>1127</v>
      </c>
      <c r="L30" s="6" t="s">
        <v>1128</v>
      </c>
    </row>
    <row r="31" spans="1:12" s="6" customFormat="1" ht="14.25" customHeight="1" x14ac:dyDescent="0.25">
      <c r="A31" s="103" t="s">
        <v>180</v>
      </c>
      <c r="B31" s="11" t="s">
        <v>27</v>
      </c>
      <c r="C31" s="11" t="s">
        <v>179</v>
      </c>
      <c r="D31" s="3" t="s">
        <v>32</v>
      </c>
      <c r="E31" s="1">
        <v>37</v>
      </c>
      <c r="F31" s="1" t="s">
        <v>420</v>
      </c>
      <c r="G31" s="67">
        <v>45275</v>
      </c>
      <c r="H31" s="179">
        <v>3260.9934795054091</v>
      </c>
      <c r="I31" s="6">
        <f t="shared" si="0"/>
        <v>1</v>
      </c>
      <c r="J31" s="260" t="s">
        <v>1183</v>
      </c>
    </row>
    <row r="32" spans="1:12" s="6" customFormat="1" ht="14.25" customHeight="1" x14ac:dyDescent="0.25">
      <c r="A32" s="103" t="s">
        <v>170</v>
      </c>
      <c r="B32" s="11" t="s">
        <v>15</v>
      </c>
      <c r="C32" s="11" t="s">
        <v>169</v>
      </c>
      <c r="D32" s="3" t="s">
        <v>14</v>
      </c>
      <c r="E32" s="1">
        <v>44</v>
      </c>
      <c r="F32" s="1" t="s">
        <v>521</v>
      </c>
      <c r="G32" s="67">
        <v>45299</v>
      </c>
      <c r="H32" s="179">
        <v>2574.329333889048</v>
      </c>
      <c r="I32" s="6">
        <f t="shared" si="0"/>
        <v>1</v>
      </c>
      <c r="J32" s="260" t="s">
        <v>1183</v>
      </c>
    </row>
    <row r="33" spans="1:12" s="6" customFormat="1" ht="14.25" customHeight="1" x14ac:dyDescent="0.25">
      <c r="A33" s="103" t="s">
        <v>180</v>
      </c>
      <c r="B33" s="11" t="s">
        <v>27</v>
      </c>
      <c r="C33" s="11" t="s">
        <v>179</v>
      </c>
      <c r="D33" s="3" t="s">
        <v>32</v>
      </c>
      <c r="E33" s="1">
        <v>47</v>
      </c>
      <c r="F33" s="1" t="s">
        <v>522</v>
      </c>
      <c r="G33" s="67">
        <v>45302</v>
      </c>
      <c r="H33" s="179">
        <v>1943.777905362062</v>
      </c>
      <c r="I33" s="6">
        <f t="shared" si="0"/>
        <v>1</v>
      </c>
      <c r="J33" s="260" t="s">
        <v>1183</v>
      </c>
    </row>
    <row r="34" spans="1:12" s="6" customFormat="1" ht="14.25" customHeight="1" x14ac:dyDescent="0.25">
      <c r="A34" s="103" t="s">
        <v>167</v>
      </c>
      <c r="B34" s="11" t="s">
        <v>26</v>
      </c>
      <c r="C34" s="11" t="s">
        <v>158</v>
      </c>
      <c r="D34" s="3" t="s">
        <v>25</v>
      </c>
      <c r="E34" s="1">
        <v>48</v>
      </c>
      <c r="F34" s="1" t="s">
        <v>523</v>
      </c>
      <c r="G34" s="67">
        <v>45302</v>
      </c>
      <c r="H34" s="179">
        <v>2553.0652580099809</v>
      </c>
      <c r="I34" s="6">
        <f t="shared" si="0"/>
        <v>1</v>
      </c>
      <c r="J34" s="260" t="s">
        <v>1183</v>
      </c>
    </row>
    <row r="35" spans="1:12" s="6" customFormat="1" ht="14.25" customHeight="1" x14ac:dyDescent="0.25">
      <c r="A35" s="103" t="s">
        <v>152</v>
      </c>
      <c r="B35" s="11" t="s">
        <v>30</v>
      </c>
      <c r="C35" s="11" t="s">
        <v>179</v>
      </c>
      <c r="D35" s="3" t="s">
        <v>32</v>
      </c>
      <c r="E35" s="1">
        <v>49</v>
      </c>
      <c r="F35" s="1" t="s">
        <v>524</v>
      </c>
      <c r="G35" s="67">
        <v>45302</v>
      </c>
      <c r="H35" s="179">
        <v>2557.92</v>
      </c>
      <c r="I35" s="6">
        <f t="shared" si="0"/>
        <v>1</v>
      </c>
      <c r="J35" s="260" t="s">
        <v>1183</v>
      </c>
    </row>
    <row r="36" spans="1:12" s="6" customFormat="1" ht="14.25" customHeight="1" x14ac:dyDescent="0.25">
      <c r="A36" s="103" t="s">
        <v>179</v>
      </c>
      <c r="B36" s="11" t="s">
        <v>32</v>
      </c>
      <c r="C36" s="11" t="s">
        <v>152</v>
      </c>
      <c r="D36" s="3" t="s">
        <v>30</v>
      </c>
      <c r="E36" s="1">
        <v>61</v>
      </c>
      <c r="F36" s="1" t="s">
        <v>661</v>
      </c>
      <c r="G36" s="67">
        <v>45328</v>
      </c>
      <c r="H36" s="179">
        <v>2136.5</v>
      </c>
      <c r="I36" s="6">
        <f t="shared" si="0"/>
        <v>1</v>
      </c>
      <c r="J36" s="260" t="s">
        <v>1183</v>
      </c>
    </row>
    <row r="37" spans="1:12" s="6" customFormat="1" ht="14.25" customHeight="1" x14ac:dyDescent="0.25">
      <c r="A37" s="103" t="s">
        <v>146</v>
      </c>
      <c r="B37" s="11" t="s">
        <v>47</v>
      </c>
      <c r="C37" s="11" t="s">
        <v>169</v>
      </c>
      <c r="D37" s="3" t="s">
        <v>14</v>
      </c>
      <c r="E37" s="1">
        <v>68</v>
      </c>
      <c r="F37" s="1" t="s">
        <v>662</v>
      </c>
      <c r="G37" s="67">
        <v>45348</v>
      </c>
      <c r="H37" s="179">
        <v>4422.5550000000003</v>
      </c>
      <c r="I37" s="6">
        <f t="shared" si="0"/>
        <v>1</v>
      </c>
      <c r="J37" s="260" t="s">
        <v>1183</v>
      </c>
      <c r="K37" s="6" t="s">
        <v>1127</v>
      </c>
      <c r="L37" s="6" t="s">
        <v>1128</v>
      </c>
    </row>
    <row r="38" spans="1:12" s="6" customFormat="1" ht="14.25" customHeight="1" x14ac:dyDescent="0.25">
      <c r="A38" s="103" t="s">
        <v>179</v>
      </c>
      <c r="B38" s="11" t="s">
        <v>32</v>
      </c>
      <c r="C38" s="11" t="s">
        <v>152</v>
      </c>
      <c r="D38" s="3" t="s">
        <v>30</v>
      </c>
      <c r="E38" s="1">
        <v>73</v>
      </c>
      <c r="F38" s="1" t="s">
        <v>916</v>
      </c>
      <c r="G38" s="67">
        <v>45357</v>
      </c>
      <c r="H38" s="179">
        <v>3204.75</v>
      </c>
      <c r="I38" s="6">
        <f t="shared" si="0"/>
        <v>1</v>
      </c>
      <c r="J38" s="260" t="s">
        <v>1183</v>
      </c>
    </row>
    <row r="39" spans="1:12" s="6" customFormat="1" ht="14.25" customHeight="1" x14ac:dyDescent="0.25">
      <c r="A39" s="103" t="s">
        <v>153</v>
      </c>
      <c r="B39" s="11" t="s">
        <v>34</v>
      </c>
      <c r="C39" s="11" t="s">
        <v>169</v>
      </c>
      <c r="D39" s="3" t="s">
        <v>14</v>
      </c>
      <c r="E39" s="1">
        <v>74</v>
      </c>
      <c r="F39" s="1" t="s">
        <v>917</v>
      </c>
      <c r="G39" s="67">
        <v>45362</v>
      </c>
      <c r="H39" s="179">
        <v>1679.0593865304591</v>
      </c>
      <c r="I39" s="6">
        <f t="shared" si="0"/>
        <v>1</v>
      </c>
      <c r="J39" s="260" t="s">
        <v>1183</v>
      </c>
    </row>
    <row r="40" spans="1:12" s="6" customFormat="1" ht="14.25" customHeight="1" x14ac:dyDescent="0.25">
      <c r="A40" s="103" t="s">
        <v>142</v>
      </c>
      <c r="B40" s="11" t="s">
        <v>37</v>
      </c>
      <c r="C40" s="11" t="s">
        <v>169</v>
      </c>
      <c r="D40" s="3" t="s">
        <v>14</v>
      </c>
      <c r="E40" s="1">
        <v>75</v>
      </c>
      <c r="F40" s="1" t="s">
        <v>918</v>
      </c>
      <c r="G40" s="67">
        <v>45362</v>
      </c>
      <c r="H40" s="179">
        <v>865.71633722944239</v>
      </c>
      <c r="I40" s="6">
        <f t="shared" si="0"/>
        <v>1</v>
      </c>
      <c r="J40" s="260" t="s">
        <v>1183</v>
      </c>
    </row>
    <row r="41" spans="1:12" s="6" customFormat="1" ht="14.25" customHeight="1" x14ac:dyDescent="0.25">
      <c r="A41" s="103" t="s">
        <v>144</v>
      </c>
      <c r="B41" s="11" t="s">
        <v>39</v>
      </c>
      <c r="C41" s="11" t="s">
        <v>169</v>
      </c>
      <c r="D41" s="3" t="s">
        <v>14</v>
      </c>
      <c r="E41" s="1">
        <v>76</v>
      </c>
      <c r="F41" s="1" t="s">
        <v>919</v>
      </c>
      <c r="G41" s="67">
        <v>45362</v>
      </c>
      <c r="H41" s="179">
        <v>1328.4743843790725</v>
      </c>
      <c r="I41" s="6">
        <f t="shared" si="0"/>
        <v>1</v>
      </c>
      <c r="J41" s="260" t="s">
        <v>1183</v>
      </c>
    </row>
    <row r="42" spans="1:12" s="6" customFormat="1" ht="14.25" customHeight="1" x14ac:dyDescent="0.25">
      <c r="A42" s="103" t="s">
        <v>170</v>
      </c>
      <c r="B42" s="11" t="s">
        <v>15</v>
      </c>
      <c r="C42" s="11" t="s">
        <v>169</v>
      </c>
      <c r="D42" s="3" t="s">
        <v>14</v>
      </c>
      <c r="E42" s="1">
        <v>77</v>
      </c>
      <c r="F42" s="1" t="s">
        <v>920</v>
      </c>
      <c r="G42" s="67">
        <v>45362</v>
      </c>
      <c r="H42" s="179">
        <v>1534.4785298675006</v>
      </c>
      <c r="I42" s="6">
        <f t="shared" si="0"/>
        <v>1</v>
      </c>
      <c r="J42" s="260" t="s">
        <v>1183</v>
      </c>
    </row>
    <row r="43" spans="1:12" s="6" customFormat="1" ht="14.25" customHeight="1" x14ac:dyDescent="0.25">
      <c r="A43" s="103" t="s">
        <v>168</v>
      </c>
      <c r="B43" s="11" t="s">
        <v>42</v>
      </c>
      <c r="C43" s="11" t="s">
        <v>169</v>
      </c>
      <c r="D43" s="3" t="s">
        <v>14</v>
      </c>
      <c r="E43" s="1">
        <v>78</v>
      </c>
      <c r="F43" s="1" t="s">
        <v>921</v>
      </c>
      <c r="G43" s="67">
        <v>45362</v>
      </c>
      <c r="H43" s="179">
        <v>386.8087127011911</v>
      </c>
      <c r="I43" s="6">
        <f t="shared" si="0"/>
        <v>1</v>
      </c>
      <c r="J43" s="260" t="s">
        <v>1183</v>
      </c>
    </row>
    <row r="44" spans="1:12" s="6" customFormat="1" ht="14.25" customHeight="1" x14ac:dyDescent="0.25">
      <c r="A44" s="103" t="s">
        <v>146</v>
      </c>
      <c r="B44" s="11" t="s">
        <v>47</v>
      </c>
      <c r="C44" s="11" t="s">
        <v>169</v>
      </c>
      <c r="D44" s="3" t="s">
        <v>14</v>
      </c>
      <c r="E44" s="1">
        <v>79</v>
      </c>
      <c r="F44" s="1" t="s">
        <v>922</v>
      </c>
      <c r="G44" s="67">
        <v>45365</v>
      </c>
      <c r="H44" s="179">
        <v>1068.25</v>
      </c>
      <c r="I44" s="6">
        <f t="shared" si="0"/>
        <v>1</v>
      </c>
      <c r="J44" s="260" t="s">
        <v>1183</v>
      </c>
      <c r="K44" s="6" t="s">
        <v>1127</v>
      </c>
      <c r="L44" s="6" t="s">
        <v>1128</v>
      </c>
    </row>
    <row r="45" spans="1:12" s="6" customFormat="1" ht="14.25" customHeight="1" x14ac:dyDescent="0.25">
      <c r="A45" s="103" t="s">
        <v>139</v>
      </c>
      <c r="B45" s="11" t="s">
        <v>35</v>
      </c>
      <c r="C45" s="11" t="s">
        <v>146</v>
      </c>
      <c r="D45" s="3" t="s">
        <v>47</v>
      </c>
      <c r="E45" s="1">
        <v>80</v>
      </c>
      <c r="F45" s="1" t="s">
        <v>923</v>
      </c>
      <c r="G45" s="67">
        <v>45365</v>
      </c>
      <c r="H45" s="179">
        <v>884.5511973479679</v>
      </c>
      <c r="I45" s="6">
        <f t="shared" si="0"/>
        <v>1</v>
      </c>
      <c r="J45" s="260" t="s">
        <v>1183</v>
      </c>
    </row>
    <row r="46" spans="1:12" s="6" customFormat="1" ht="14.25" customHeight="1" x14ac:dyDescent="0.25">
      <c r="A46" s="103" t="s">
        <v>138</v>
      </c>
      <c r="B46" s="11" t="s">
        <v>52</v>
      </c>
      <c r="C46" s="11" t="s">
        <v>146</v>
      </c>
      <c r="D46" s="3" t="s">
        <v>47</v>
      </c>
      <c r="E46" s="1">
        <v>81</v>
      </c>
      <c r="F46" s="1" t="s">
        <v>924</v>
      </c>
      <c r="G46" s="67">
        <v>45365</v>
      </c>
      <c r="H46" s="179">
        <v>1237.4444899406731</v>
      </c>
      <c r="I46" s="6">
        <f t="shared" ref="I46:I80" si="1">COUNTIF(F:F,F46)</f>
        <v>1</v>
      </c>
      <c r="J46" s="260" t="s">
        <v>1183</v>
      </c>
    </row>
    <row r="47" spans="1:12" s="6" customFormat="1" ht="14.25" customHeight="1" x14ac:dyDescent="0.25">
      <c r="A47" s="103" t="s">
        <v>147</v>
      </c>
      <c r="B47" s="11" t="s">
        <v>36</v>
      </c>
      <c r="C47" s="11" t="s">
        <v>146</v>
      </c>
      <c r="D47" s="3" t="s">
        <v>47</v>
      </c>
      <c r="E47" s="1">
        <v>82</v>
      </c>
      <c r="F47" s="1" t="s">
        <v>925</v>
      </c>
      <c r="G47" s="67">
        <v>45365</v>
      </c>
      <c r="H47" s="179">
        <v>481.45657320860153</v>
      </c>
      <c r="I47" s="6">
        <f t="shared" si="1"/>
        <v>1</v>
      </c>
      <c r="J47" s="260" t="s">
        <v>1183</v>
      </c>
    </row>
    <row r="48" spans="1:12" s="6" customFormat="1" ht="14.25" customHeight="1" x14ac:dyDescent="0.25">
      <c r="A48" s="103" t="s">
        <v>155</v>
      </c>
      <c r="B48" s="11" t="s">
        <v>23</v>
      </c>
      <c r="C48" s="11" t="s">
        <v>146</v>
      </c>
      <c r="D48" s="3" t="s">
        <v>47</v>
      </c>
      <c r="E48" s="1">
        <v>83</v>
      </c>
      <c r="F48" s="1" t="s">
        <v>926</v>
      </c>
      <c r="G48" s="67">
        <v>45365</v>
      </c>
      <c r="H48" s="179">
        <v>739.12128447432656</v>
      </c>
      <c r="I48" s="6">
        <f t="shared" si="1"/>
        <v>1</v>
      </c>
      <c r="J48" s="260" t="s">
        <v>1183</v>
      </c>
    </row>
    <row r="49" spans="1:12" s="6" customFormat="1" ht="14.25" customHeight="1" x14ac:dyDescent="0.25">
      <c r="A49" s="103" t="s">
        <v>171</v>
      </c>
      <c r="B49" s="11" t="s">
        <v>19</v>
      </c>
      <c r="C49" s="11" t="s">
        <v>146</v>
      </c>
      <c r="D49" s="3" t="s">
        <v>47</v>
      </c>
      <c r="E49" s="1">
        <v>84</v>
      </c>
      <c r="F49" s="1" t="s">
        <v>927</v>
      </c>
      <c r="G49" s="67">
        <v>45365</v>
      </c>
      <c r="H49" s="179">
        <v>1691.2303474890264</v>
      </c>
      <c r="I49" s="6">
        <f t="shared" si="1"/>
        <v>1</v>
      </c>
      <c r="J49" s="260" t="s">
        <v>1183</v>
      </c>
    </row>
    <row r="50" spans="1:12" s="6" customFormat="1" ht="14.25" customHeight="1" x14ac:dyDescent="0.25">
      <c r="A50" s="103" t="s">
        <v>145</v>
      </c>
      <c r="B50" s="11" t="s">
        <v>53</v>
      </c>
      <c r="C50" s="11" t="s">
        <v>146</v>
      </c>
      <c r="D50" s="3" t="s">
        <v>47</v>
      </c>
      <c r="E50" s="1">
        <v>85</v>
      </c>
      <c r="F50" s="1" t="s">
        <v>928</v>
      </c>
      <c r="G50" s="67">
        <v>45365</v>
      </c>
      <c r="H50" s="179">
        <v>1690.4411400522945</v>
      </c>
      <c r="I50" s="6">
        <f t="shared" si="1"/>
        <v>1</v>
      </c>
      <c r="J50" s="260" t="s">
        <v>1183</v>
      </c>
    </row>
    <row r="51" spans="1:12" s="6" customFormat="1" ht="14.25" customHeight="1" x14ac:dyDescent="0.25">
      <c r="A51" s="103" t="s">
        <v>173</v>
      </c>
      <c r="B51" s="11" t="s">
        <v>28</v>
      </c>
      <c r="C51" s="11" t="s">
        <v>146</v>
      </c>
      <c r="D51" s="3" t="s">
        <v>47</v>
      </c>
      <c r="E51" s="1">
        <v>86</v>
      </c>
      <c r="F51" s="1" t="s">
        <v>929</v>
      </c>
      <c r="G51" s="67">
        <v>45365</v>
      </c>
      <c r="H51" s="179">
        <v>1322.0948028366258</v>
      </c>
      <c r="I51" s="6">
        <f t="shared" si="1"/>
        <v>1</v>
      </c>
      <c r="J51" s="260" t="s">
        <v>1183</v>
      </c>
    </row>
    <row r="52" spans="1:12" s="6" customFormat="1" ht="14.25" customHeight="1" x14ac:dyDescent="0.25">
      <c r="A52" s="103" t="s">
        <v>175</v>
      </c>
      <c r="B52" s="11" t="s">
        <v>17</v>
      </c>
      <c r="C52" s="11" t="s">
        <v>146</v>
      </c>
      <c r="D52" s="3" t="s">
        <v>47</v>
      </c>
      <c r="E52" s="1">
        <v>87</v>
      </c>
      <c r="F52" s="1" t="s">
        <v>930</v>
      </c>
      <c r="G52" s="67">
        <v>45365</v>
      </c>
      <c r="H52" s="179">
        <v>1986.3566519540673</v>
      </c>
      <c r="I52" s="6">
        <f t="shared" si="1"/>
        <v>1</v>
      </c>
      <c r="J52" s="260" t="s">
        <v>1183</v>
      </c>
    </row>
    <row r="53" spans="1:12" s="6" customFormat="1" ht="14.25" customHeight="1" x14ac:dyDescent="0.25">
      <c r="A53" s="103" t="s">
        <v>181</v>
      </c>
      <c r="B53" s="11" t="s">
        <v>18</v>
      </c>
      <c r="C53" s="11" t="s">
        <v>146</v>
      </c>
      <c r="D53" s="3" t="s">
        <v>47</v>
      </c>
      <c r="E53" s="1">
        <v>88</v>
      </c>
      <c r="F53" s="1" t="s">
        <v>931</v>
      </c>
      <c r="G53" s="67">
        <v>45365</v>
      </c>
      <c r="H53" s="179">
        <v>825.43031464189517</v>
      </c>
      <c r="I53" s="6">
        <f t="shared" si="1"/>
        <v>1</v>
      </c>
      <c r="J53" s="260" t="s">
        <v>1183</v>
      </c>
    </row>
    <row r="54" spans="1:12" s="6" customFormat="1" ht="14.25" customHeight="1" x14ac:dyDescent="0.25">
      <c r="A54" s="103" t="s">
        <v>172</v>
      </c>
      <c r="B54" s="11" t="s">
        <v>20</v>
      </c>
      <c r="C54" s="11" t="s">
        <v>146</v>
      </c>
      <c r="D54" s="3" t="s">
        <v>47</v>
      </c>
      <c r="E54" s="1">
        <v>89</v>
      </c>
      <c r="F54" s="1" t="s">
        <v>932</v>
      </c>
      <c r="G54" s="67">
        <v>45365</v>
      </c>
      <c r="H54" s="179">
        <v>1583.4273816712953</v>
      </c>
      <c r="I54" s="6">
        <f t="shared" si="1"/>
        <v>1</v>
      </c>
      <c r="J54" s="260" t="s">
        <v>1183</v>
      </c>
    </row>
    <row r="55" spans="1:12" s="6" customFormat="1" ht="14.25" customHeight="1" x14ac:dyDescent="0.25">
      <c r="A55" s="103" t="s">
        <v>149</v>
      </c>
      <c r="B55" s="11" t="s">
        <v>234</v>
      </c>
      <c r="C55" s="11" t="s">
        <v>162</v>
      </c>
      <c r="D55" s="3" t="s">
        <v>31</v>
      </c>
      <c r="E55" s="1">
        <v>92</v>
      </c>
      <c r="F55" s="1" t="s">
        <v>933</v>
      </c>
      <c r="G55" s="67">
        <v>45384</v>
      </c>
      <c r="H55" s="179">
        <v>4050.5513098480706</v>
      </c>
      <c r="I55" s="6">
        <f t="shared" si="1"/>
        <v>1</v>
      </c>
      <c r="J55" s="260" t="s">
        <v>1183</v>
      </c>
    </row>
    <row r="56" spans="1:12" s="6" customFormat="1" ht="14.25" customHeight="1" x14ac:dyDescent="0.25">
      <c r="A56" s="103" t="s">
        <v>206</v>
      </c>
      <c r="B56" s="11" t="s">
        <v>314</v>
      </c>
      <c r="C56" s="11" t="s">
        <v>151</v>
      </c>
      <c r="D56" s="3" t="s">
        <v>10</v>
      </c>
      <c r="E56" s="1">
        <v>93</v>
      </c>
      <c r="F56" s="1" t="s">
        <v>934</v>
      </c>
      <c r="G56" s="67">
        <v>45384</v>
      </c>
      <c r="H56" s="179">
        <v>115</v>
      </c>
      <c r="I56" s="6">
        <f t="shared" si="1"/>
        <v>1</v>
      </c>
      <c r="J56" s="260" t="s">
        <v>1183</v>
      </c>
    </row>
    <row r="57" spans="1:12" s="6" customFormat="1" ht="14.25" customHeight="1" x14ac:dyDescent="0.25">
      <c r="A57" s="103" t="s">
        <v>146</v>
      </c>
      <c r="B57" s="11" t="s">
        <v>47</v>
      </c>
      <c r="C57" s="11" t="s">
        <v>169</v>
      </c>
      <c r="D57" s="3" t="s">
        <v>14</v>
      </c>
      <c r="E57" s="1">
        <v>97</v>
      </c>
      <c r="F57" s="1" t="s">
        <v>935</v>
      </c>
      <c r="G57" s="67">
        <v>45427</v>
      </c>
      <c r="H57" s="179">
        <v>3204.75</v>
      </c>
      <c r="I57" s="6">
        <f t="shared" si="1"/>
        <v>1</v>
      </c>
      <c r="J57" s="260" t="s">
        <v>1183</v>
      </c>
      <c r="K57" s="6" t="s">
        <v>1127</v>
      </c>
      <c r="L57" s="6" t="s">
        <v>1128</v>
      </c>
    </row>
    <row r="58" spans="1:12" s="6" customFormat="1" ht="14.25" customHeight="1" x14ac:dyDescent="0.25">
      <c r="A58" s="103" t="s">
        <v>152</v>
      </c>
      <c r="B58" s="11" t="s">
        <v>30</v>
      </c>
      <c r="C58" s="11" t="s">
        <v>180</v>
      </c>
      <c r="D58" s="3" t="s">
        <v>27</v>
      </c>
      <c r="E58" s="1">
        <v>98</v>
      </c>
      <c r="F58" s="1" t="s">
        <v>936</v>
      </c>
      <c r="G58" s="67">
        <v>45440</v>
      </c>
      <c r="H58" s="179">
        <v>233.85300000000001</v>
      </c>
      <c r="I58" s="6">
        <f t="shared" si="1"/>
        <v>1</v>
      </c>
      <c r="J58" s="260" t="s">
        <v>1183</v>
      </c>
    </row>
    <row r="59" spans="1:12" s="6" customFormat="1" ht="14.25" customHeight="1" x14ac:dyDescent="0.25">
      <c r="A59" s="103" t="s">
        <v>152</v>
      </c>
      <c r="B59" s="11" t="s">
        <v>30</v>
      </c>
      <c r="C59" s="11" t="s">
        <v>179</v>
      </c>
      <c r="D59" s="3" t="s">
        <v>32</v>
      </c>
      <c r="E59" s="1">
        <v>99</v>
      </c>
      <c r="F59" s="1" t="s">
        <v>937</v>
      </c>
      <c r="G59" s="67">
        <v>45440</v>
      </c>
      <c r="H59" s="179">
        <v>213.64966158829571</v>
      </c>
      <c r="I59" s="6">
        <f t="shared" si="1"/>
        <v>1</v>
      </c>
      <c r="J59" s="260" t="s">
        <v>1183</v>
      </c>
    </row>
    <row r="60" spans="1:12" s="6" customFormat="1" ht="14.25" customHeight="1" x14ac:dyDescent="0.25">
      <c r="A60" s="103" t="s">
        <v>179</v>
      </c>
      <c r="B60" s="11" t="s">
        <v>32</v>
      </c>
      <c r="C60" s="11" t="s">
        <v>180</v>
      </c>
      <c r="D60" s="3" t="s">
        <v>27</v>
      </c>
      <c r="E60" s="1">
        <v>100</v>
      </c>
      <c r="F60" s="1" t="s">
        <v>938</v>
      </c>
      <c r="G60" s="67">
        <v>45440</v>
      </c>
      <c r="H60" s="179">
        <v>650.98500000000001</v>
      </c>
      <c r="I60" s="6">
        <f t="shared" si="1"/>
        <v>1</v>
      </c>
      <c r="J60" s="260" t="s">
        <v>1183</v>
      </c>
    </row>
    <row r="61" spans="1:12" s="6" customFormat="1" ht="14.25" customHeight="1" x14ac:dyDescent="0.25">
      <c r="A61" s="103" t="s">
        <v>154</v>
      </c>
      <c r="B61" s="11" t="s">
        <v>235</v>
      </c>
      <c r="C61" s="11" t="s">
        <v>148</v>
      </c>
      <c r="D61" s="3" t="s">
        <v>38</v>
      </c>
      <c r="E61" s="1">
        <v>101</v>
      </c>
      <c r="F61" s="1" t="s">
        <v>939</v>
      </c>
      <c r="G61" s="67">
        <v>45450</v>
      </c>
      <c r="H61" s="179">
        <v>990.27599999999995</v>
      </c>
      <c r="I61" s="6">
        <f t="shared" si="1"/>
        <v>1</v>
      </c>
      <c r="J61" s="260" t="s">
        <v>1183</v>
      </c>
    </row>
    <row r="62" spans="1:12" s="6" customFormat="1" ht="14.25" customHeight="1" x14ac:dyDescent="0.25">
      <c r="A62" s="103" t="s">
        <v>158</v>
      </c>
      <c r="B62" s="11" t="s">
        <v>25</v>
      </c>
      <c r="C62" s="11" t="s">
        <v>158</v>
      </c>
      <c r="D62" s="3" t="s">
        <v>25</v>
      </c>
      <c r="E62" s="1">
        <v>102</v>
      </c>
      <c r="F62" s="1" t="s">
        <v>940</v>
      </c>
      <c r="G62" s="67">
        <v>45450</v>
      </c>
      <c r="H62" s="179">
        <v>2686.26</v>
      </c>
      <c r="I62" s="6">
        <f t="shared" si="1"/>
        <v>1</v>
      </c>
      <c r="J62" s="260" t="s">
        <v>1183</v>
      </c>
    </row>
    <row r="63" spans="1:12" s="6" customFormat="1" ht="14.25" customHeight="1" x14ac:dyDescent="0.25">
      <c r="A63" s="103" t="s">
        <v>152</v>
      </c>
      <c r="B63" s="11" t="s">
        <v>30</v>
      </c>
      <c r="C63" s="11" t="s">
        <v>179</v>
      </c>
      <c r="D63" s="3" t="s">
        <v>32</v>
      </c>
      <c r="E63" s="1">
        <v>104</v>
      </c>
      <c r="F63" s="1" t="s">
        <v>1092</v>
      </c>
      <c r="G63" s="67">
        <v>45457</v>
      </c>
      <c r="H63" s="179">
        <v>827.89374999999984</v>
      </c>
      <c r="I63" s="6">
        <f t="shared" si="1"/>
        <v>1</v>
      </c>
      <c r="J63" s="260" t="s">
        <v>1183</v>
      </c>
    </row>
    <row r="64" spans="1:12" s="6" customFormat="1" ht="14.25" customHeight="1" x14ac:dyDescent="0.25">
      <c r="A64" s="103" t="s">
        <v>158</v>
      </c>
      <c r="B64" s="11" t="s">
        <v>25</v>
      </c>
      <c r="C64" s="11" t="s">
        <v>167</v>
      </c>
      <c r="D64" s="3" t="s">
        <v>26</v>
      </c>
      <c r="E64" s="1">
        <v>105</v>
      </c>
      <c r="F64" s="1" t="s">
        <v>1093</v>
      </c>
      <c r="G64" s="67">
        <v>45457</v>
      </c>
      <c r="H64" s="179">
        <v>1131.7114011584054</v>
      </c>
      <c r="I64" s="6">
        <f t="shared" si="1"/>
        <v>1</v>
      </c>
      <c r="J64" s="260" t="s">
        <v>1183</v>
      </c>
    </row>
    <row r="65" spans="1:10" s="6" customFormat="1" ht="14.25" customHeight="1" x14ac:dyDescent="0.25">
      <c r="A65" s="103" t="s">
        <v>169</v>
      </c>
      <c r="B65" s="11" t="s">
        <v>14</v>
      </c>
      <c r="C65" s="11" t="s">
        <v>168</v>
      </c>
      <c r="D65" s="3" t="s">
        <v>42</v>
      </c>
      <c r="E65" s="1">
        <v>112</v>
      </c>
      <c r="F65" s="1" t="s">
        <v>1094</v>
      </c>
      <c r="G65" s="67">
        <v>45463</v>
      </c>
      <c r="H65" s="179">
        <v>424.541</v>
      </c>
      <c r="I65" s="6">
        <f t="shared" si="1"/>
        <v>1</v>
      </c>
      <c r="J65" s="260" t="s">
        <v>1183</v>
      </c>
    </row>
    <row r="66" spans="1:10" s="6" customFormat="1" ht="14.25" customHeight="1" x14ac:dyDescent="0.25">
      <c r="A66" s="103" t="s">
        <v>169</v>
      </c>
      <c r="B66" s="11" t="s">
        <v>14</v>
      </c>
      <c r="C66" s="11" t="s">
        <v>170</v>
      </c>
      <c r="D66" s="3" t="s">
        <v>15</v>
      </c>
      <c r="E66" s="1">
        <v>113</v>
      </c>
      <c r="F66" s="1" t="s">
        <v>1095</v>
      </c>
      <c r="G66" s="67">
        <v>45463</v>
      </c>
      <c r="H66" s="179">
        <v>1684.163</v>
      </c>
      <c r="I66" s="6">
        <f t="shared" si="1"/>
        <v>1</v>
      </c>
      <c r="J66" s="260" t="s">
        <v>1183</v>
      </c>
    </row>
    <row r="67" spans="1:10" s="6" customFormat="1" ht="14.25" customHeight="1" x14ac:dyDescent="0.25">
      <c r="A67" s="103" t="s">
        <v>169</v>
      </c>
      <c r="B67" s="11" t="s">
        <v>14</v>
      </c>
      <c r="C67" s="11" t="s">
        <v>142</v>
      </c>
      <c r="D67" s="3" t="s">
        <v>37</v>
      </c>
      <c r="E67" s="1">
        <v>114</v>
      </c>
      <c r="F67" s="1" t="s">
        <v>1096</v>
      </c>
      <c r="G67" s="67">
        <v>45463</v>
      </c>
      <c r="H67" s="179">
        <v>950.16499999999996</v>
      </c>
      <c r="I67" s="6">
        <f t="shared" si="1"/>
        <v>1</v>
      </c>
      <c r="J67" s="260" t="s">
        <v>1183</v>
      </c>
    </row>
    <row r="68" spans="1:10" s="6" customFormat="1" ht="14.25" customHeight="1" x14ac:dyDescent="0.25">
      <c r="A68" s="103" t="s">
        <v>169</v>
      </c>
      <c r="B68" s="11" t="s">
        <v>14</v>
      </c>
      <c r="C68" s="11" t="s">
        <v>153</v>
      </c>
      <c r="D68" s="3" t="s">
        <v>34</v>
      </c>
      <c r="E68" s="1">
        <v>115</v>
      </c>
      <c r="F68" s="1" t="s">
        <v>1097</v>
      </c>
      <c r="G68" s="67">
        <v>45463</v>
      </c>
      <c r="H68" s="179">
        <v>1842.847</v>
      </c>
      <c r="I68" s="6">
        <f t="shared" si="1"/>
        <v>1</v>
      </c>
      <c r="J68" s="260" t="s">
        <v>1183</v>
      </c>
    </row>
    <row r="69" spans="1:10" s="6" customFormat="1" ht="14.25" customHeight="1" x14ac:dyDescent="0.25">
      <c r="A69" s="103" t="s">
        <v>169</v>
      </c>
      <c r="B69" s="11" t="s">
        <v>14</v>
      </c>
      <c r="C69" s="11" t="s">
        <v>144</v>
      </c>
      <c r="D69" s="3" t="s">
        <v>39</v>
      </c>
      <c r="E69" s="1">
        <v>116</v>
      </c>
      <c r="F69" s="1" t="s">
        <v>1098</v>
      </c>
      <c r="G69" s="67">
        <v>45463</v>
      </c>
      <c r="H69" s="179">
        <v>1458.0640000000001</v>
      </c>
      <c r="I69" s="6">
        <f t="shared" si="1"/>
        <v>1</v>
      </c>
      <c r="J69" s="260" t="s">
        <v>1183</v>
      </c>
    </row>
    <row r="70" spans="1:10" s="6" customFormat="1" ht="14.25" customHeight="1" x14ac:dyDescent="0.25">
      <c r="A70" s="103" t="s">
        <v>146</v>
      </c>
      <c r="B70" s="11" t="s">
        <v>47</v>
      </c>
      <c r="C70" s="11" t="s">
        <v>145</v>
      </c>
      <c r="D70" s="3" t="s">
        <v>53</v>
      </c>
      <c r="E70" s="1">
        <v>131</v>
      </c>
      <c r="F70" s="1" t="s">
        <v>1212</v>
      </c>
      <c r="G70" s="67">
        <v>45516</v>
      </c>
      <c r="H70" s="179">
        <v>16.974</v>
      </c>
      <c r="I70" s="6">
        <f t="shared" si="1"/>
        <v>1</v>
      </c>
      <c r="J70" s="260" t="s">
        <v>1183</v>
      </c>
    </row>
    <row r="71" spans="1:10" s="6" customFormat="1" ht="14.25" customHeight="1" x14ac:dyDescent="0.25">
      <c r="A71" s="103" t="s">
        <v>146</v>
      </c>
      <c r="B71" s="11" t="s">
        <v>47</v>
      </c>
      <c r="C71" s="11" t="s">
        <v>138</v>
      </c>
      <c r="D71" s="3" t="s">
        <v>52</v>
      </c>
      <c r="E71" s="1">
        <v>132</v>
      </c>
      <c r="F71" s="1" t="s">
        <v>1213</v>
      </c>
      <c r="G71" s="67">
        <v>45516</v>
      </c>
      <c r="H71" s="179">
        <v>12.425000000000001</v>
      </c>
      <c r="I71" s="6">
        <f t="shared" si="1"/>
        <v>1</v>
      </c>
      <c r="J71" s="260" t="s">
        <v>1183</v>
      </c>
    </row>
    <row r="72" spans="1:10" s="6" customFormat="1" ht="14.25" customHeight="1" x14ac:dyDescent="0.25">
      <c r="A72" s="103" t="s">
        <v>146</v>
      </c>
      <c r="B72" s="11" t="s">
        <v>47</v>
      </c>
      <c r="C72" s="11" t="s">
        <v>139</v>
      </c>
      <c r="D72" s="3" t="s">
        <v>35</v>
      </c>
      <c r="E72" s="1">
        <v>133</v>
      </c>
      <c r="F72" s="1" t="s">
        <v>1214</v>
      </c>
      <c r="G72" s="67">
        <v>45516</v>
      </c>
      <c r="H72" s="179">
        <v>8.8819999999999997</v>
      </c>
      <c r="I72" s="6">
        <f t="shared" si="1"/>
        <v>1</v>
      </c>
      <c r="J72" s="260" t="s">
        <v>1183</v>
      </c>
    </row>
    <row r="73" spans="1:10" s="6" customFormat="1" ht="14.25" customHeight="1" x14ac:dyDescent="0.25">
      <c r="A73" s="103" t="s">
        <v>146</v>
      </c>
      <c r="B73" s="11" t="s">
        <v>47</v>
      </c>
      <c r="C73" s="11" t="s">
        <v>147</v>
      </c>
      <c r="D73" s="3" t="s">
        <v>36</v>
      </c>
      <c r="E73" s="1">
        <v>134</v>
      </c>
      <c r="F73" s="1" t="s">
        <v>1215</v>
      </c>
      <c r="G73" s="67">
        <v>45516</v>
      </c>
      <c r="H73" s="179">
        <v>4.8339999999999996</v>
      </c>
      <c r="I73" s="6">
        <f t="shared" si="1"/>
        <v>1</v>
      </c>
      <c r="J73" s="260" t="s">
        <v>1183</v>
      </c>
    </row>
    <row r="74" spans="1:10" s="6" customFormat="1" ht="14.25" customHeight="1" x14ac:dyDescent="0.25">
      <c r="A74" s="103" t="s">
        <v>146</v>
      </c>
      <c r="B74" s="11" t="s">
        <v>47</v>
      </c>
      <c r="C74" s="11" t="s">
        <v>155</v>
      </c>
      <c r="D74" s="3" t="s">
        <v>23</v>
      </c>
      <c r="E74" s="1">
        <v>135</v>
      </c>
      <c r="F74" s="1" t="s">
        <v>1216</v>
      </c>
      <c r="G74" s="67">
        <v>45516</v>
      </c>
      <c r="H74" s="179">
        <v>7.4210000000000003</v>
      </c>
      <c r="I74" s="6">
        <f t="shared" si="1"/>
        <v>1</v>
      </c>
      <c r="J74" s="260" t="s">
        <v>1183</v>
      </c>
    </row>
    <row r="75" spans="1:10" s="6" customFormat="1" ht="14.25" customHeight="1" x14ac:dyDescent="0.25">
      <c r="A75" s="103" t="s">
        <v>146</v>
      </c>
      <c r="B75" s="11" t="s">
        <v>47</v>
      </c>
      <c r="C75" s="11" t="s">
        <v>171</v>
      </c>
      <c r="D75" s="3" t="s">
        <v>19</v>
      </c>
      <c r="E75" s="1">
        <v>136</v>
      </c>
      <c r="F75" s="1" t="s">
        <v>1217</v>
      </c>
      <c r="G75" s="67">
        <v>45516</v>
      </c>
      <c r="H75" s="179">
        <v>16.981000000000002</v>
      </c>
      <c r="I75" s="6">
        <f t="shared" si="1"/>
        <v>1</v>
      </c>
      <c r="J75" s="260" t="s">
        <v>1183</v>
      </c>
    </row>
    <row r="76" spans="1:10" s="6" customFormat="1" ht="14.25" customHeight="1" x14ac:dyDescent="0.25">
      <c r="A76" s="103" t="s">
        <v>146</v>
      </c>
      <c r="B76" s="11" t="s">
        <v>47</v>
      </c>
      <c r="C76" s="11" t="s">
        <v>172</v>
      </c>
      <c r="D76" s="3" t="s">
        <v>20</v>
      </c>
      <c r="E76" s="1">
        <v>137</v>
      </c>
      <c r="F76" s="1" t="s">
        <v>1218</v>
      </c>
      <c r="G76" s="67">
        <v>45516</v>
      </c>
      <c r="H76" s="179">
        <v>15.898999999999999</v>
      </c>
      <c r="I76" s="6">
        <f t="shared" si="1"/>
        <v>1</v>
      </c>
      <c r="J76" s="260" t="s">
        <v>1183</v>
      </c>
    </row>
    <row r="77" spans="1:10" s="6" customFormat="1" ht="14.25" customHeight="1" x14ac:dyDescent="0.25">
      <c r="A77" s="103" t="s">
        <v>146</v>
      </c>
      <c r="B77" s="11" t="s">
        <v>47</v>
      </c>
      <c r="C77" s="11" t="s">
        <v>173</v>
      </c>
      <c r="D77" s="3" t="s">
        <v>28</v>
      </c>
      <c r="E77" s="1">
        <v>138</v>
      </c>
      <c r="F77" s="1" t="s">
        <v>1219</v>
      </c>
      <c r="G77" s="67">
        <v>45516</v>
      </c>
      <c r="H77" s="179">
        <v>13.275</v>
      </c>
      <c r="I77" s="6">
        <f t="shared" si="1"/>
        <v>1</v>
      </c>
      <c r="J77" s="260" t="s">
        <v>1183</v>
      </c>
    </row>
    <row r="78" spans="1:10" s="6" customFormat="1" ht="14.25" customHeight="1" x14ac:dyDescent="0.25">
      <c r="A78" s="103" t="s">
        <v>146</v>
      </c>
      <c r="B78" s="11" t="s">
        <v>47</v>
      </c>
      <c r="C78" s="11" t="s">
        <v>175</v>
      </c>
      <c r="D78" s="3" t="s">
        <v>17</v>
      </c>
      <c r="E78" s="1">
        <v>139</v>
      </c>
      <c r="F78" s="1" t="s">
        <v>1220</v>
      </c>
      <c r="G78" s="67">
        <v>45516</v>
      </c>
      <c r="H78" s="179">
        <v>19.945</v>
      </c>
      <c r="I78" s="6">
        <f t="shared" si="1"/>
        <v>1</v>
      </c>
      <c r="J78" s="260" t="s">
        <v>1183</v>
      </c>
    </row>
    <row r="79" spans="1:10" s="6" customFormat="1" ht="14.25" customHeight="1" x14ac:dyDescent="0.25">
      <c r="A79" s="103" t="s">
        <v>146</v>
      </c>
      <c r="B79" s="11" t="s">
        <v>47</v>
      </c>
      <c r="C79" s="11" t="s">
        <v>181</v>
      </c>
      <c r="D79" s="3" t="s">
        <v>18</v>
      </c>
      <c r="E79" s="1">
        <v>140</v>
      </c>
      <c r="F79" s="1" t="s">
        <v>1221</v>
      </c>
      <c r="G79" s="67">
        <v>45516</v>
      </c>
      <c r="H79" s="179">
        <v>8.2880000000000003</v>
      </c>
      <c r="I79" s="6">
        <f t="shared" si="1"/>
        <v>1</v>
      </c>
      <c r="J79" s="260" t="s">
        <v>1183</v>
      </c>
    </row>
    <row r="80" spans="1:10" s="6" customFormat="1" ht="14.25" customHeight="1" x14ac:dyDescent="0.25">
      <c r="A80" s="103" t="s">
        <v>162</v>
      </c>
      <c r="B80" s="11" t="s">
        <v>31</v>
      </c>
      <c r="C80" s="11" t="s">
        <v>149</v>
      </c>
      <c r="D80" s="3" t="s">
        <v>234</v>
      </c>
      <c r="E80" s="1">
        <v>149</v>
      </c>
      <c r="F80" s="1" t="s">
        <v>1222</v>
      </c>
      <c r="G80" s="67">
        <v>45526</v>
      </c>
      <c r="H80" s="179">
        <v>605.30600000000004</v>
      </c>
      <c r="I80" s="6">
        <f t="shared" si="1"/>
        <v>1</v>
      </c>
      <c r="J80" s="260" t="s">
        <v>1183</v>
      </c>
    </row>
    <row r="81" spans="1:10" s="6" customFormat="1" ht="14.25" customHeight="1" x14ac:dyDescent="0.25">
      <c r="A81" s="126"/>
      <c r="B81" s="126"/>
      <c r="C81" s="126"/>
      <c r="D81" s="14"/>
      <c r="E81" s="12"/>
      <c r="F81" s="12"/>
      <c r="G81" s="218"/>
      <c r="H81" s="128"/>
      <c r="J81" s="260"/>
    </row>
    <row r="82" spans="1:10" ht="15" x14ac:dyDescent="0.25">
      <c r="A82" s="14" t="s">
        <v>220</v>
      </c>
      <c r="B82" s="14" t="s">
        <v>224</v>
      </c>
    </row>
  </sheetData>
  <autoFilter ref="A13:L69"/>
  <sortState ref="A15:J102">
    <sortCondition ref="E15:E102"/>
  </sortState>
  <conditionalFormatting sqref="F82:F1048576 F13">
    <cfRule type="duplicateValues" dxfId="43" priority="42"/>
  </conditionalFormatting>
  <conditionalFormatting sqref="E13">
    <cfRule type="duplicateValues" dxfId="42" priority="39"/>
  </conditionalFormatting>
  <conditionalFormatting sqref="F82:F1048576 F1:F11 F13">
    <cfRule type="duplicateValues" dxfId="41" priority="34"/>
  </conditionalFormatting>
  <conditionalFormatting sqref="B12">
    <cfRule type="duplicateValues" dxfId="40" priority="951"/>
  </conditionalFormatting>
  <conditionalFormatting sqref="F14">
    <cfRule type="duplicateValues" dxfId="39" priority="1046"/>
  </conditionalFormatting>
  <conditionalFormatting sqref="F32:F35">
    <cfRule type="duplicateValues" dxfId="38" priority="5"/>
  </conditionalFormatting>
  <conditionalFormatting sqref="F15:F31">
    <cfRule type="duplicateValues" dxfId="37" priority="1050"/>
  </conditionalFormatting>
  <conditionalFormatting sqref="F63:F69 F81">
    <cfRule type="duplicateValues" dxfId="36" priority="2"/>
  </conditionalFormatting>
  <conditionalFormatting sqref="F38:F62">
    <cfRule type="duplicateValues" dxfId="35" priority="1056"/>
  </conditionalFormatting>
  <conditionalFormatting sqref="F70:F80">
    <cfRule type="duplicateValues" dxfId="34" priority="1"/>
  </conditionalFormatting>
  <conditionalFormatting sqref="F36:F37">
    <cfRule type="duplicateValues" dxfId="33" priority="1060"/>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N3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13.85546875" style="4" customWidth="1"/>
    <col min="2" max="2" width="57.7109375" style="4" customWidth="1"/>
    <col min="3" max="3" width="15" style="4" customWidth="1"/>
    <col min="4" max="4" width="10.7109375" style="6" customWidth="1"/>
    <col min="5" max="5" width="15.7109375" style="7" customWidth="1"/>
    <col min="6" max="6" width="13.7109375" style="6" customWidth="1"/>
    <col min="7" max="9" width="15.7109375" style="7" customWidth="1"/>
    <col min="10" max="11" width="15.7109375" style="164" customWidth="1"/>
    <col min="12" max="12" width="13.7109375" style="164" customWidth="1"/>
    <col min="13" max="13" width="14.5703125" style="48" bestFit="1" customWidth="1"/>
    <col min="14" max="14" width="14" style="48" customWidth="1"/>
    <col min="15" max="16384" width="11.42578125" style="48"/>
  </cols>
  <sheetData>
    <row r="1" spans="1:14" s="51" customFormat="1" x14ac:dyDescent="0.25">
      <c r="A1" s="78"/>
      <c r="B1" s="73" t="s">
        <v>81</v>
      </c>
      <c r="C1" s="133"/>
      <c r="D1" s="4"/>
      <c r="E1" s="4"/>
      <c r="F1" s="4"/>
      <c r="G1" s="4"/>
      <c r="H1" s="4"/>
      <c r="I1" s="4"/>
      <c r="J1" s="4"/>
      <c r="K1" s="164"/>
      <c r="L1" s="164"/>
    </row>
    <row r="2" spans="1:14" s="51" customFormat="1" x14ac:dyDescent="0.25">
      <c r="A2" s="78"/>
      <c r="B2" s="73" t="s">
        <v>65</v>
      </c>
      <c r="C2" s="133"/>
      <c r="D2" s="4"/>
      <c r="E2" s="4"/>
      <c r="F2" s="4"/>
      <c r="G2" s="4"/>
      <c r="H2" s="4"/>
      <c r="I2" s="4"/>
      <c r="J2" s="4"/>
      <c r="K2" s="164"/>
      <c r="L2" s="164"/>
    </row>
    <row r="3" spans="1:14" s="51" customFormat="1" x14ac:dyDescent="0.25">
      <c r="A3" s="78"/>
      <c r="B3" s="73" t="s">
        <v>134</v>
      </c>
      <c r="C3" s="133"/>
      <c r="D3" s="4"/>
      <c r="E3" s="4"/>
      <c r="F3" s="4"/>
      <c r="G3" s="4"/>
      <c r="H3" s="4"/>
      <c r="I3" s="4"/>
      <c r="J3" s="4"/>
      <c r="K3" s="164"/>
      <c r="L3" s="164"/>
    </row>
    <row r="4" spans="1:14" s="51" customFormat="1" x14ac:dyDescent="0.25">
      <c r="A4" s="78"/>
      <c r="B4" s="73" t="s">
        <v>57</v>
      </c>
      <c r="C4" s="133"/>
      <c r="D4" s="4"/>
      <c r="E4" s="4"/>
      <c r="F4" s="4"/>
      <c r="G4" s="4"/>
      <c r="H4" s="4"/>
      <c r="I4" s="4"/>
      <c r="J4" s="4"/>
      <c r="K4" s="230"/>
      <c r="L4" s="230"/>
    </row>
    <row r="5" spans="1:14" s="51" customFormat="1" x14ac:dyDescent="0.25">
      <c r="A5" s="78"/>
      <c r="B5" s="73" t="s">
        <v>0</v>
      </c>
      <c r="C5" s="133"/>
      <c r="D5" s="4"/>
      <c r="E5" s="4"/>
      <c r="F5" s="6"/>
      <c r="G5" s="4"/>
      <c r="H5" s="160"/>
      <c r="I5" s="160"/>
      <c r="J5" s="230"/>
      <c r="K5" s="230"/>
      <c r="L5" s="230"/>
    </row>
    <row r="6" spans="1:14" s="51" customFormat="1" x14ac:dyDescent="0.25">
      <c r="A6" s="78"/>
      <c r="B6" s="73" t="str">
        <f>RESUMEN!A6</f>
        <v>INFORMACIÓN ACTUALIZADA AL: 31/08/2024</v>
      </c>
      <c r="C6" s="133"/>
      <c r="D6" s="4"/>
      <c r="E6" s="4"/>
      <c r="F6" s="6"/>
      <c r="G6" s="4"/>
      <c r="H6" s="160"/>
      <c r="I6" s="160"/>
      <c r="J6" s="230"/>
      <c r="K6" s="230"/>
      <c r="L6" s="230"/>
    </row>
    <row r="7" spans="1:14" s="51" customFormat="1" x14ac:dyDescent="0.25">
      <c r="A7" s="79"/>
      <c r="B7" s="74" t="str">
        <f>RESUMEN!A7</f>
        <v>FECHA DE PUBLICACIÓN:</v>
      </c>
      <c r="C7" s="121"/>
      <c r="D7" s="4"/>
      <c r="E7" s="4"/>
      <c r="F7" s="6"/>
      <c r="G7" s="4"/>
      <c r="H7" s="160"/>
      <c r="I7" s="160"/>
      <c r="J7" s="230"/>
      <c r="K7" s="230"/>
      <c r="L7" s="230"/>
    </row>
    <row r="8" spans="1:14" s="51" customFormat="1" x14ac:dyDescent="0.25">
      <c r="A8" s="78"/>
      <c r="B8" s="73" t="s">
        <v>61</v>
      </c>
      <c r="C8" s="133"/>
      <c r="D8" s="4"/>
      <c r="E8" s="4"/>
      <c r="F8" s="6"/>
      <c r="G8" s="4"/>
      <c r="H8" s="160"/>
      <c r="I8" s="160"/>
      <c r="J8" s="230"/>
      <c r="K8" s="230"/>
      <c r="L8" s="230"/>
    </row>
    <row r="9" spans="1:14" s="51" customFormat="1" x14ac:dyDescent="0.25">
      <c r="A9" s="78"/>
      <c r="B9" s="73" t="str">
        <f>RESUMEN!A9</f>
        <v>PERIODO REPORTADO: 01-OCTUBRE DE 2023 AL 31-AGOSTO DE 2024</v>
      </c>
      <c r="C9" s="133"/>
      <c r="D9" s="4"/>
      <c r="E9" s="4"/>
      <c r="F9" s="6"/>
      <c r="G9" s="164"/>
      <c r="J9" s="230"/>
      <c r="K9" s="230"/>
      <c r="L9" s="230"/>
    </row>
    <row r="10" spans="1:14" s="51" customFormat="1" x14ac:dyDescent="0.25">
      <c r="A10" s="77"/>
      <c r="B10" s="133" t="s">
        <v>245</v>
      </c>
      <c r="C10" s="133"/>
      <c r="D10" s="5"/>
      <c r="E10" s="5"/>
      <c r="F10" s="5"/>
      <c r="G10" s="164"/>
      <c r="J10" s="230"/>
      <c r="K10" s="230"/>
      <c r="L10" s="230"/>
    </row>
    <row r="11" spans="1:14" s="4" customFormat="1" x14ac:dyDescent="0.25">
      <c r="A11" s="65" t="s">
        <v>243</v>
      </c>
      <c r="C11" s="65" t="s">
        <v>243</v>
      </c>
      <c r="F11" s="6"/>
      <c r="G11" s="64">
        <f>SUBTOTAL(9,J:J)</f>
        <v>4316.7049999999999</v>
      </c>
      <c r="H11" s="129">
        <f>SUBTOTAL(9,K:K)</f>
        <v>1633.2401607724998</v>
      </c>
      <c r="I11" s="129"/>
      <c r="J11" s="230"/>
      <c r="K11" s="230"/>
      <c r="L11" s="163"/>
    </row>
    <row r="12" spans="1:14" s="51" customFormat="1" ht="15" x14ac:dyDescent="0.25">
      <c r="A12" s="82"/>
      <c r="B12" s="75" t="s">
        <v>60</v>
      </c>
      <c r="C12" s="29"/>
      <c r="D12" s="66" t="s">
        <v>241</v>
      </c>
      <c r="E12" s="21"/>
      <c r="F12" s="22"/>
      <c r="G12" s="16"/>
      <c r="H12" s="22"/>
      <c r="I12" s="22"/>
      <c r="J12" s="232"/>
      <c r="K12" s="190" t="s">
        <v>1</v>
      </c>
      <c r="L12" s="231"/>
    </row>
    <row r="13" spans="1:14" s="51" customFormat="1" ht="47.25" x14ac:dyDescent="0.25">
      <c r="A13" s="88" t="s">
        <v>137</v>
      </c>
      <c r="B13" s="28" t="s">
        <v>2</v>
      </c>
      <c r="C13" s="90" t="s">
        <v>85</v>
      </c>
      <c r="D13" s="20" t="s">
        <v>3</v>
      </c>
      <c r="E13" s="20" t="s">
        <v>59</v>
      </c>
      <c r="F13" s="15" t="s">
        <v>48</v>
      </c>
      <c r="G13" s="15" t="s">
        <v>49</v>
      </c>
      <c r="H13" s="15" t="s">
        <v>50</v>
      </c>
      <c r="I13" s="136" t="s">
        <v>256</v>
      </c>
      <c r="J13" s="184" t="s">
        <v>257</v>
      </c>
      <c r="K13" s="192" t="s">
        <v>258</v>
      </c>
      <c r="L13" s="202" t="s">
        <v>4</v>
      </c>
      <c r="M13" s="51" t="s">
        <v>220</v>
      </c>
      <c r="N13" s="263" t="s">
        <v>1126</v>
      </c>
    </row>
    <row r="14" spans="1:14" ht="14.25" customHeight="1" x14ac:dyDescent="0.25">
      <c r="A14" s="44" t="s">
        <v>216</v>
      </c>
      <c r="B14" s="44" t="s">
        <v>215</v>
      </c>
      <c r="C14" s="44">
        <v>99</v>
      </c>
      <c r="D14" s="47" t="s">
        <v>276</v>
      </c>
      <c r="E14" s="47">
        <v>45217</v>
      </c>
      <c r="F14" s="46" t="s">
        <v>277</v>
      </c>
      <c r="G14" s="47">
        <v>45217</v>
      </c>
      <c r="H14" s="47">
        <v>45277</v>
      </c>
      <c r="I14" s="199">
        <f t="shared" ref="I14:I28" ca="1" si="0">IF(H14&lt;TODAY(),0,H14-TODAY())</f>
        <v>0</v>
      </c>
      <c r="J14" s="93">
        <v>1068.25</v>
      </c>
      <c r="K14" s="100">
        <v>183.16668506249997</v>
      </c>
      <c r="L14" s="93">
        <v>885.08331493750006</v>
      </c>
      <c r="M14" s="51" t="b">
        <f t="shared" ref="M14:M27" si="1">G14=E14</f>
        <v>1</v>
      </c>
      <c r="N14" s="260" t="s">
        <v>1183</v>
      </c>
    </row>
    <row r="15" spans="1:14" ht="14.25" customHeight="1" x14ac:dyDescent="0.25">
      <c r="A15" s="44" t="s">
        <v>207</v>
      </c>
      <c r="B15" s="44" t="s">
        <v>278</v>
      </c>
      <c r="C15" s="44">
        <v>99</v>
      </c>
      <c r="D15" s="47" t="s">
        <v>279</v>
      </c>
      <c r="E15" s="47">
        <v>45217</v>
      </c>
      <c r="F15" s="46" t="s">
        <v>280</v>
      </c>
      <c r="G15" s="47">
        <v>45217</v>
      </c>
      <c r="H15" s="47">
        <v>45277</v>
      </c>
      <c r="I15" s="199">
        <f t="shared" ca="1" si="0"/>
        <v>0</v>
      </c>
      <c r="J15" s="93">
        <v>529.75</v>
      </c>
      <c r="K15" s="100">
        <v>14.763073000000002</v>
      </c>
      <c r="L15" s="93">
        <v>514.98692700000004</v>
      </c>
      <c r="M15" s="51" t="b">
        <f t="shared" si="1"/>
        <v>1</v>
      </c>
      <c r="N15" s="260" t="s">
        <v>1183</v>
      </c>
    </row>
    <row r="16" spans="1:14" ht="14.25" customHeight="1" x14ac:dyDescent="0.25">
      <c r="A16" s="44" t="s">
        <v>207</v>
      </c>
      <c r="B16" s="44" t="s">
        <v>278</v>
      </c>
      <c r="C16" s="44">
        <v>99</v>
      </c>
      <c r="D16" s="47" t="s">
        <v>281</v>
      </c>
      <c r="E16" s="47">
        <v>45217</v>
      </c>
      <c r="F16" s="46" t="s">
        <v>282</v>
      </c>
      <c r="G16" s="47">
        <v>45217</v>
      </c>
      <c r="H16" s="47">
        <v>45277</v>
      </c>
      <c r="I16" s="199">
        <f t="shared" ca="1" si="0"/>
        <v>0</v>
      </c>
      <c r="J16" s="93">
        <v>10.437500000000002</v>
      </c>
      <c r="K16" s="100">
        <v>4.9077125000000006</v>
      </c>
      <c r="L16" s="93">
        <v>5.5297875000000012</v>
      </c>
      <c r="M16" s="51" t="b">
        <f t="shared" si="1"/>
        <v>1</v>
      </c>
      <c r="N16" s="260" t="s">
        <v>1183</v>
      </c>
    </row>
    <row r="17" spans="1:14" ht="14.25" customHeight="1" x14ac:dyDescent="0.25">
      <c r="A17" s="44" t="s">
        <v>216</v>
      </c>
      <c r="B17" s="44" t="s">
        <v>215</v>
      </c>
      <c r="C17" s="44">
        <v>99</v>
      </c>
      <c r="D17" s="47" t="s">
        <v>421</v>
      </c>
      <c r="E17" s="47">
        <v>45275</v>
      </c>
      <c r="F17" s="46" t="s">
        <v>422</v>
      </c>
      <c r="G17" s="47">
        <v>45275</v>
      </c>
      <c r="H17" s="47">
        <v>45335</v>
      </c>
      <c r="I17" s="199">
        <f t="shared" ca="1" si="0"/>
        <v>0</v>
      </c>
      <c r="J17" s="93">
        <v>1068.25</v>
      </c>
      <c r="K17" s="100">
        <v>711.80945810999981</v>
      </c>
      <c r="L17" s="93">
        <v>356.44054189000019</v>
      </c>
      <c r="M17" s="51" t="b">
        <f t="shared" si="1"/>
        <v>1</v>
      </c>
      <c r="N17" s="260" t="s">
        <v>1183</v>
      </c>
    </row>
    <row r="18" spans="1:14" ht="14.25" customHeight="1" x14ac:dyDescent="0.25">
      <c r="A18" s="44" t="s">
        <v>525</v>
      </c>
      <c r="B18" s="44" t="s">
        <v>526</v>
      </c>
      <c r="C18" s="44">
        <v>99</v>
      </c>
      <c r="D18" s="47" t="s">
        <v>527</v>
      </c>
      <c r="E18" s="47">
        <v>45302</v>
      </c>
      <c r="F18" s="46" t="s">
        <v>528</v>
      </c>
      <c r="G18" s="47">
        <v>45302</v>
      </c>
      <c r="H18" s="47">
        <v>45362</v>
      </c>
      <c r="I18" s="199">
        <f t="shared" ca="1" si="0"/>
        <v>0</v>
      </c>
      <c r="J18" s="93">
        <v>0.47375</v>
      </c>
      <c r="K18" s="100">
        <v>0.47375</v>
      </c>
      <c r="L18" s="93">
        <v>0</v>
      </c>
      <c r="M18" s="51" t="b">
        <f t="shared" si="1"/>
        <v>1</v>
      </c>
      <c r="N18" s="260" t="s">
        <v>1183</v>
      </c>
    </row>
    <row r="19" spans="1:14" ht="14.25" customHeight="1" x14ac:dyDescent="0.25">
      <c r="A19" s="44" t="s">
        <v>216</v>
      </c>
      <c r="B19" s="44" t="s">
        <v>215</v>
      </c>
      <c r="C19" s="44">
        <v>99</v>
      </c>
      <c r="D19" s="46" t="s">
        <v>941</v>
      </c>
      <c r="E19" s="47">
        <v>45414</v>
      </c>
      <c r="F19" s="46" t="s">
        <v>942</v>
      </c>
      <c r="G19" s="47">
        <v>45414</v>
      </c>
      <c r="H19" s="47">
        <v>45474</v>
      </c>
      <c r="I19" s="199">
        <f t="shared" ca="1" si="0"/>
        <v>0</v>
      </c>
      <c r="J19" s="93">
        <v>106.82499999999999</v>
      </c>
      <c r="K19" s="100">
        <v>101.75722200000001</v>
      </c>
      <c r="L19" s="93">
        <v>5.0677779999999757</v>
      </c>
      <c r="M19" s="51" t="b">
        <f t="shared" si="1"/>
        <v>1</v>
      </c>
      <c r="N19" s="260" t="s">
        <v>1183</v>
      </c>
    </row>
    <row r="20" spans="1:14" ht="14.25" customHeight="1" x14ac:dyDescent="0.25">
      <c r="A20" s="44" t="s">
        <v>216</v>
      </c>
      <c r="B20" s="44" t="s">
        <v>215</v>
      </c>
      <c r="C20" s="44">
        <v>99</v>
      </c>
      <c r="D20" s="46" t="s">
        <v>943</v>
      </c>
      <c r="E20" s="47">
        <v>45450</v>
      </c>
      <c r="F20" s="46" t="s">
        <v>944</v>
      </c>
      <c r="G20" s="47">
        <v>45450</v>
      </c>
      <c r="H20" s="47">
        <v>45510</v>
      </c>
      <c r="I20" s="199">
        <f t="shared" ca="1" si="0"/>
        <v>0</v>
      </c>
      <c r="J20" s="93">
        <v>106.82499999999999</v>
      </c>
      <c r="K20" s="100">
        <v>86.473555600000012</v>
      </c>
      <c r="L20" s="93">
        <v>20.351444399999977</v>
      </c>
      <c r="M20" s="51" t="b">
        <f t="shared" si="1"/>
        <v>1</v>
      </c>
      <c r="N20" s="260" t="s">
        <v>1183</v>
      </c>
    </row>
    <row r="21" spans="1:14" ht="14.25" customHeight="1" x14ac:dyDescent="0.25">
      <c r="A21" s="44" t="s">
        <v>207</v>
      </c>
      <c r="B21" s="44" t="s">
        <v>278</v>
      </c>
      <c r="C21" s="44">
        <v>99</v>
      </c>
      <c r="D21" s="46" t="s">
        <v>1099</v>
      </c>
      <c r="E21" s="47">
        <v>45467</v>
      </c>
      <c r="F21" s="46" t="s">
        <v>1100</v>
      </c>
      <c r="G21" s="47">
        <v>45467</v>
      </c>
      <c r="H21" s="47">
        <v>45527</v>
      </c>
      <c r="I21" s="199">
        <f t="shared" ca="1" si="0"/>
        <v>0</v>
      </c>
      <c r="J21" s="93">
        <v>177.43750000000003</v>
      </c>
      <c r="K21" s="100">
        <v>95.448850000000022</v>
      </c>
      <c r="L21" s="93">
        <v>81.988650000000007</v>
      </c>
      <c r="M21" s="51" t="b">
        <f t="shared" si="1"/>
        <v>1</v>
      </c>
      <c r="N21" s="260" t="s">
        <v>1183</v>
      </c>
    </row>
    <row r="22" spans="1:14" ht="14.25" customHeight="1" x14ac:dyDescent="0.25">
      <c r="A22" s="44" t="s">
        <v>216</v>
      </c>
      <c r="B22" s="44" t="s">
        <v>215</v>
      </c>
      <c r="C22" s="44">
        <v>99</v>
      </c>
      <c r="D22" s="46" t="s">
        <v>1101</v>
      </c>
      <c r="E22" s="47">
        <v>45467</v>
      </c>
      <c r="F22" s="46" t="s">
        <v>1102</v>
      </c>
      <c r="G22" s="47">
        <v>45467</v>
      </c>
      <c r="H22" s="47">
        <v>45527</v>
      </c>
      <c r="I22" s="199">
        <f t="shared" ca="1" si="0"/>
        <v>0</v>
      </c>
      <c r="J22" s="93">
        <v>26.706249999999997</v>
      </c>
      <c r="K22" s="100">
        <v>26.706249999999997</v>
      </c>
      <c r="L22" s="93">
        <v>0</v>
      </c>
      <c r="M22" s="51" t="b">
        <f t="shared" si="1"/>
        <v>1</v>
      </c>
      <c r="N22" s="260" t="s">
        <v>1183</v>
      </c>
    </row>
    <row r="23" spans="1:14" ht="14.25" customHeight="1" x14ac:dyDescent="0.25">
      <c r="A23" s="44" t="s">
        <v>207</v>
      </c>
      <c r="B23" s="44" t="s">
        <v>278</v>
      </c>
      <c r="C23" s="44">
        <v>99</v>
      </c>
      <c r="D23" s="46" t="s">
        <v>1158</v>
      </c>
      <c r="E23" s="47">
        <v>45477</v>
      </c>
      <c r="F23" s="46" t="s">
        <v>1159</v>
      </c>
      <c r="G23" s="47">
        <v>45477</v>
      </c>
      <c r="H23" s="47">
        <v>45537</v>
      </c>
      <c r="I23" s="199">
        <f t="shared" ca="1" si="0"/>
        <v>0</v>
      </c>
      <c r="J23" s="93">
        <v>127.14000000000001</v>
      </c>
      <c r="K23" s="100">
        <v>29.526146000000004</v>
      </c>
      <c r="L23" s="93">
        <v>97.613854000000003</v>
      </c>
      <c r="M23" s="51" t="b">
        <f t="shared" si="1"/>
        <v>1</v>
      </c>
      <c r="N23" s="260" t="s">
        <v>1183</v>
      </c>
    </row>
    <row r="24" spans="1:14" ht="14.25" customHeight="1" x14ac:dyDescent="0.25">
      <c r="A24" s="44" t="s">
        <v>216</v>
      </c>
      <c r="B24" s="44" t="s">
        <v>215</v>
      </c>
      <c r="C24" s="44">
        <v>99</v>
      </c>
      <c r="D24" s="46" t="s">
        <v>1160</v>
      </c>
      <c r="E24" s="47">
        <v>45484</v>
      </c>
      <c r="F24" s="46" t="s">
        <v>1161</v>
      </c>
      <c r="G24" s="47">
        <v>45484</v>
      </c>
      <c r="H24" s="47">
        <v>45544</v>
      </c>
      <c r="I24" s="199">
        <f t="shared" ca="1" si="0"/>
        <v>4</v>
      </c>
      <c r="J24" s="93">
        <v>213.64999999999998</v>
      </c>
      <c r="K24" s="100">
        <v>114.1335392</v>
      </c>
      <c r="L24" s="93">
        <v>99.516460799999976</v>
      </c>
      <c r="M24" s="51" t="b">
        <f t="shared" si="1"/>
        <v>1</v>
      </c>
      <c r="N24" s="260" t="s">
        <v>1183</v>
      </c>
    </row>
    <row r="25" spans="1:14" ht="14.25" customHeight="1" x14ac:dyDescent="0.25">
      <c r="A25" s="44" t="s">
        <v>207</v>
      </c>
      <c r="B25" s="44" t="s">
        <v>278</v>
      </c>
      <c r="C25" s="44">
        <v>99</v>
      </c>
      <c r="D25" s="46" t="s">
        <v>1162</v>
      </c>
      <c r="E25" s="47">
        <v>45489</v>
      </c>
      <c r="F25" s="46" t="s">
        <v>1163</v>
      </c>
      <c r="G25" s="47">
        <v>45489</v>
      </c>
      <c r="H25" s="47">
        <v>45549</v>
      </c>
      <c r="I25" s="199">
        <f t="shared" ca="1" si="0"/>
        <v>9</v>
      </c>
      <c r="J25" s="93">
        <v>211.90000000000003</v>
      </c>
      <c r="K25" s="100">
        <v>0</v>
      </c>
      <c r="L25" s="93">
        <v>211.90000000000003</v>
      </c>
      <c r="M25" s="51" t="b">
        <f t="shared" si="1"/>
        <v>1</v>
      </c>
      <c r="N25" s="260" t="s">
        <v>1183</v>
      </c>
    </row>
    <row r="26" spans="1:14" ht="14.25" customHeight="1" x14ac:dyDescent="0.25">
      <c r="A26" s="44" t="s">
        <v>207</v>
      </c>
      <c r="B26" s="44" t="s">
        <v>278</v>
      </c>
      <c r="C26" s="44">
        <v>99</v>
      </c>
      <c r="D26" s="46" t="s">
        <v>1164</v>
      </c>
      <c r="E26" s="47">
        <v>45491</v>
      </c>
      <c r="F26" s="46" t="s">
        <v>1165</v>
      </c>
      <c r="G26" s="47">
        <v>45491</v>
      </c>
      <c r="H26" s="47">
        <v>45551</v>
      </c>
      <c r="I26" s="199">
        <f t="shared" ca="1" si="0"/>
        <v>11</v>
      </c>
      <c r="J26" s="93">
        <v>264.875</v>
      </c>
      <c r="K26" s="100">
        <v>51.901726500000009</v>
      </c>
      <c r="L26" s="93">
        <v>212.9732735</v>
      </c>
      <c r="M26" s="51" t="b">
        <f t="shared" si="1"/>
        <v>1</v>
      </c>
      <c r="N26" s="260" t="s">
        <v>1183</v>
      </c>
    </row>
    <row r="27" spans="1:14" ht="14.25" customHeight="1" x14ac:dyDescent="0.25">
      <c r="A27" s="44" t="s">
        <v>207</v>
      </c>
      <c r="B27" s="44" t="s">
        <v>278</v>
      </c>
      <c r="C27" s="44">
        <v>99</v>
      </c>
      <c r="D27" s="46" t="s">
        <v>1166</v>
      </c>
      <c r="E27" s="47">
        <v>45499</v>
      </c>
      <c r="F27" s="46" t="s">
        <v>1167</v>
      </c>
      <c r="G27" s="47">
        <v>45467</v>
      </c>
      <c r="H27" s="47">
        <v>45527</v>
      </c>
      <c r="I27" s="199">
        <f t="shared" ca="1" si="0"/>
        <v>0</v>
      </c>
      <c r="J27" s="93">
        <v>211.90000000000003</v>
      </c>
      <c r="K27" s="100">
        <v>110.95507800000001</v>
      </c>
      <c r="L27" s="93">
        <v>100.94492200000002</v>
      </c>
      <c r="M27" s="51" t="b">
        <f t="shared" si="1"/>
        <v>0</v>
      </c>
      <c r="N27" s="260" t="s">
        <v>1183</v>
      </c>
    </row>
    <row r="28" spans="1:14" ht="14.25" customHeight="1" x14ac:dyDescent="0.25">
      <c r="A28" s="44" t="s">
        <v>216</v>
      </c>
      <c r="B28" s="44" t="s">
        <v>215</v>
      </c>
      <c r="C28" s="44">
        <v>99</v>
      </c>
      <c r="D28" s="46" t="s">
        <v>1223</v>
      </c>
      <c r="E28" s="47">
        <v>45513</v>
      </c>
      <c r="F28" s="46" t="s">
        <v>1224</v>
      </c>
      <c r="G28" s="47">
        <v>45512</v>
      </c>
      <c r="H28" s="47">
        <v>45565</v>
      </c>
      <c r="I28" s="199">
        <f t="shared" ca="1" si="0"/>
        <v>25</v>
      </c>
      <c r="J28" s="93">
        <v>192.285</v>
      </c>
      <c r="K28" s="100">
        <v>101.21711479999999</v>
      </c>
      <c r="L28" s="93">
        <v>91.067885200000006</v>
      </c>
      <c r="M28" s="51" t="b">
        <f t="shared" ref="M28" si="2">G28=E28</f>
        <v>0</v>
      </c>
      <c r="N28" s="260" t="s">
        <v>1183</v>
      </c>
    </row>
    <row r="29" spans="1:14" ht="14.25" customHeight="1" x14ac:dyDescent="0.25">
      <c r="A29" s="211"/>
      <c r="B29" s="211"/>
      <c r="C29" s="211"/>
      <c r="D29" s="214"/>
      <c r="E29" s="215"/>
      <c r="F29" s="214"/>
      <c r="G29" s="215"/>
      <c r="H29" s="215"/>
      <c r="I29" s="219"/>
      <c r="J29" s="217"/>
      <c r="K29" s="220"/>
      <c r="L29" s="217"/>
      <c r="M29" s="51"/>
      <c r="N29" s="260"/>
    </row>
    <row r="30" spans="1:14" s="51" customFormat="1" x14ac:dyDescent="0.25">
      <c r="A30" s="211"/>
      <c r="B30" s="211"/>
      <c r="C30" s="211"/>
      <c r="D30" s="215"/>
      <c r="E30" s="215"/>
      <c r="F30" s="214"/>
      <c r="G30" s="215"/>
      <c r="H30" s="215"/>
      <c r="I30" s="219"/>
      <c r="J30" s="217"/>
      <c r="K30" s="220"/>
      <c r="L30" s="217"/>
    </row>
    <row r="31" spans="1:14" ht="34.5" customHeight="1" x14ac:dyDescent="0.25">
      <c r="A31" s="51" t="s">
        <v>220</v>
      </c>
      <c r="B31" s="289" t="s">
        <v>254</v>
      </c>
      <c r="C31" s="289"/>
      <c r="D31" s="289"/>
      <c r="E31" s="51"/>
      <c r="F31" s="51"/>
      <c r="G31" s="51"/>
      <c r="H31" s="51"/>
      <c r="I31" s="51"/>
      <c r="J31" s="112"/>
      <c r="K31" s="112"/>
      <c r="L31" s="112"/>
    </row>
    <row r="32" spans="1:14" ht="35.1" customHeight="1" x14ac:dyDescent="0.25">
      <c r="A32" s="51"/>
      <c r="B32" s="289" t="s">
        <v>255</v>
      </c>
      <c r="C32" s="289"/>
      <c r="D32" s="289"/>
      <c r="E32" s="51"/>
      <c r="F32" s="51"/>
      <c r="G32" s="51"/>
      <c r="H32" s="51"/>
      <c r="I32" s="51"/>
      <c r="J32" s="112"/>
      <c r="K32" s="112"/>
      <c r="L32" s="112"/>
    </row>
    <row r="33" spans="1:12" ht="35.1" customHeight="1" x14ac:dyDescent="0.25">
      <c r="A33" s="51"/>
      <c r="B33" s="285" t="s">
        <v>1211</v>
      </c>
      <c r="C33" s="285"/>
      <c r="D33" s="285"/>
      <c r="E33" s="285"/>
      <c r="F33" s="51"/>
      <c r="G33" s="51"/>
      <c r="H33" s="51"/>
      <c r="I33" s="51"/>
      <c r="J33" s="112"/>
      <c r="K33" s="112"/>
      <c r="L33" s="112"/>
    </row>
  </sheetData>
  <autoFilter ref="A13:N28"/>
  <sortState ref="B14:AB329">
    <sortCondition ref="E14:E329"/>
  </sortState>
  <mergeCells count="3">
    <mergeCell ref="B31:D31"/>
    <mergeCell ref="B32:D32"/>
    <mergeCell ref="B33:E33"/>
  </mergeCells>
  <conditionalFormatting sqref="L29 L14:L22">
    <cfRule type="cellIs" dxfId="32" priority="3" operator="lessThan">
      <formula>0</formula>
    </cfRule>
  </conditionalFormatting>
  <conditionalFormatting sqref="L23:L27">
    <cfRule type="cellIs" dxfId="31" priority="2" operator="lessThan">
      <formula>0</formula>
    </cfRule>
  </conditionalFormatting>
  <conditionalFormatting sqref="L28">
    <cfRule type="cellIs" dxfId="30" priority="1" operator="lessThan">
      <formula>0</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C000"/>
  </sheetPr>
  <dimension ref="A1:S30"/>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14.42578125" style="4" customWidth="1"/>
    <col min="2" max="2" width="57.7109375" style="4" customWidth="1"/>
    <col min="3" max="3" width="16.28515625" style="89" customWidth="1"/>
    <col min="4" max="4" width="10.7109375" style="4" customWidth="1"/>
    <col min="5" max="5" width="15.7109375" style="4" customWidth="1"/>
    <col min="6" max="6" width="13.7109375" style="4" customWidth="1"/>
    <col min="7" max="9" width="15.7109375" style="4" customWidth="1"/>
    <col min="10" max="10" width="15.7109375" style="102" customWidth="1"/>
    <col min="11" max="11" width="14.28515625" style="102" customWidth="1"/>
    <col min="12" max="12" width="14.28515625" style="164" customWidth="1"/>
    <col min="13" max="13" width="10.7109375" style="6" customWidth="1"/>
    <col min="14" max="14" width="15.7109375" style="6" customWidth="1"/>
    <col min="15" max="15" width="13.7109375" style="6" customWidth="1"/>
    <col min="16" max="16" width="15.7109375" style="142" customWidth="1"/>
    <col min="17" max="17" width="11.42578125" style="4"/>
    <col min="18" max="18" width="18.28515625" style="4" customWidth="1"/>
    <col min="19" max="19" width="14.5703125" style="4" bestFit="1" customWidth="1"/>
    <col min="20" max="16384" width="11.42578125" style="4"/>
  </cols>
  <sheetData>
    <row r="1" spans="1:19" x14ac:dyDescent="0.25">
      <c r="A1" s="101"/>
      <c r="B1" s="101" t="s">
        <v>81</v>
      </c>
      <c r="C1" s="101"/>
      <c r="D1" s="101"/>
      <c r="E1" s="101"/>
      <c r="J1" s="4"/>
      <c r="K1" s="4"/>
    </row>
    <row r="2" spans="1:19" x14ac:dyDescent="0.25">
      <c r="A2" s="101"/>
      <c r="B2" s="101" t="s">
        <v>75</v>
      </c>
      <c r="C2" s="101"/>
      <c r="D2" s="101"/>
      <c r="E2" s="101"/>
      <c r="J2" s="4"/>
      <c r="K2" s="4"/>
    </row>
    <row r="3" spans="1:19" x14ac:dyDescent="0.25">
      <c r="A3" s="101"/>
      <c r="B3" s="101" t="s">
        <v>51</v>
      </c>
      <c r="C3" s="101"/>
      <c r="D3" s="101"/>
      <c r="E3" s="101"/>
      <c r="J3" s="4"/>
      <c r="K3" s="4"/>
    </row>
    <row r="4" spans="1:19" x14ac:dyDescent="0.25">
      <c r="A4" s="101"/>
      <c r="B4" s="101" t="s">
        <v>57</v>
      </c>
      <c r="C4" s="101"/>
      <c r="D4" s="101"/>
      <c r="E4" s="101"/>
      <c r="J4" s="4"/>
      <c r="K4" s="4"/>
    </row>
    <row r="5" spans="1:19" x14ac:dyDescent="0.25">
      <c r="A5" s="101"/>
      <c r="B5" s="101" t="s">
        <v>0</v>
      </c>
      <c r="C5" s="101"/>
      <c r="D5" s="101"/>
      <c r="E5" s="101"/>
      <c r="J5" s="4"/>
      <c r="K5" s="4"/>
    </row>
    <row r="6" spans="1:19" x14ac:dyDescent="0.25">
      <c r="A6" s="101"/>
      <c r="B6" s="101" t="str">
        <f>RESUMEN!A6</f>
        <v>INFORMACIÓN ACTUALIZADA AL: 31/08/2024</v>
      </c>
      <c r="C6" s="101"/>
      <c r="D6" s="101"/>
      <c r="E6" s="101"/>
      <c r="J6" s="4"/>
      <c r="K6" s="4"/>
    </row>
    <row r="7" spans="1:19" x14ac:dyDescent="0.25">
      <c r="A7" s="140"/>
      <c r="B7" s="140" t="str">
        <f>RESUMEN!A7</f>
        <v>FECHA DE PUBLICACIÓN:</v>
      </c>
      <c r="C7" s="140"/>
      <c r="D7" s="140"/>
      <c r="E7" s="140"/>
      <c r="F7" s="140"/>
    </row>
    <row r="8" spans="1:19" x14ac:dyDescent="0.25">
      <c r="A8" s="101"/>
      <c r="B8" s="101" t="s">
        <v>61</v>
      </c>
      <c r="C8" s="101"/>
      <c r="D8" s="101"/>
      <c r="E8" s="101"/>
      <c r="F8" s="101"/>
    </row>
    <row r="9" spans="1:19" x14ac:dyDescent="0.25">
      <c r="A9" s="101"/>
      <c r="B9" s="101" t="str">
        <f>RESUMEN!A9</f>
        <v>PERIODO REPORTADO: 01-OCTUBRE DE 2023 AL 31-AGOSTO DE 2024</v>
      </c>
      <c r="C9" s="101"/>
      <c r="D9" s="101"/>
      <c r="E9" s="101"/>
      <c r="F9" s="101"/>
    </row>
    <row r="10" spans="1:19" x14ac:dyDescent="0.25">
      <c r="A10" s="101"/>
      <c r="B10" s="133" t="s">
        <v>245</v>
      </c>
      <c r="C10" s="105"/>
      <c r="D10" s="101"/>
      <c r="E10" s="101"/>
      <c r="F10" s="101"/>
      <c r="G10" s="5"/>
      <c r="H10" s="5"/>
      <c r="I10" s="5"/>
      <c r="J10" s="177"/>
    </row>
    <row r="11" spans="1:19" x14ac:dyDescent="0.25">
      <c r="A11" s="65" t="s">
        <v>243</v>
      </c>
      <c r="C11" s="65"/>
      <c r="F11" s="6"/>
      <c r="G11" s="64">
        <f>SUBTOTAL(9,J:J)</f>
        <v>837.14360000000011</v>
      </c>
      <c r="H11" s="64">
        <f>SUBTOTAL(9,K:K)</f>
        <v>723.44360000000006</v>
      </c>
      <c r="I11" s="64"/>
      <c r="O11" s="129">
        <f>SUBTOTAL(9,P:P)</f>
        <v>0</v>
      </c>
    </row>
    <row r="12" spans="1:19" ht="15" x14ac:dyDescent="0.25">
      <c r="A12" s="82"/>
      <c r="B12" s="29" t="s">
        <v>60</v>
      </c>
      <c r="C12" s="132"/>
      <c r="D12" s="66" t="s">
        <v>241</v>
      </c>
      <c r="E12" s="34"/>
      <c r="F12" s="22"/>
      <c r="G12" s="16"/>
      <c r="H12" s="16"/>
      <c r="I12" s="16"/>
      <c r="J12" s="183"/>
      <c r="K12" s="190" t="s">
        <v>1</v>
      </c>
      <c r="L12" s="201"/>
      <c r="M12" s="33" t="s">
        <v>133</v>
      </c>
      <c r="N12" s="24"/>
      <c r="O12" s="24"/>
      <c r="P12" s="143"/>
    </row>
    <row r="13" spans="1:19" ht="47.25" x14ac:dyDescent="0.25">
      <c r="A13" s="88" t="s">
        <v>137</v>
      </c>
      <c r="B13" s="28" t="s">
        <v>2</v>
      </c>
      <c r="C13" s="247" t="s">
        <v>210</v>
      </c>
      <c r="D13" s="20" t="s">
        <v>3</v>
      </c>
      <c r="E13" s="20" t="s">
        <v>59</v>
      </c>
      <c r="F13" s="15" t="s">
        <v>48</v>
      </c>
      <c r="G13" s="15" t="s">
        <v>49</v>
      </c>
      <c r="H13" s="15" t="s">
        <v>50</v>
      </c>
      <c r="I13" s="136" t="s">
        <v>256</v>
      </c>
      <c r="J13" s="184" t="s">
        <v>257</v>
      </c>
      <c r="K13" s="192" t="s">
        <v>258</v>
      </c>
      <c r="L13" s="202" t="s">
        <v>4</v>
      </c>
      <c r="M13" s="19" t="s">
        <v>58</v>
      </c>
      <c r="N13" s="19" t="s">
        <v>59</v>
      </c>
      <c r="O13" s="19" t="s">
        <v>48</v>
      </c>
      <c r="P13" s="111" t="s">
        <v>71</v>
      </c>
      <c r="Q13" s="83" t="s">
        <v>220</v>
      </c>
      <c r="R13" s="263" t="s">
        <v>1091</v>
      </c>
      <c r="S13" s="51" t="s">
        <v>1090</v>
      </c>
    </row>
    <row r="14" spans="1:19" x14ac:dyDescent="0.25">
      <c r="A14" s="91" t="s">
        <v>212</v>
      </c>
      <c r="B14" s="91" t="s">
        <v>211</v>
      </c>
      <c r="C14" s="257" t="s">
        <v>214</v>
      </c>
      <c r="D14" s="8" t="s">
        <v>423</v>
      </c>
      <c r="E14" s="2">
        <v>45275</v>
      </c>
      <c r="F14" s="8" t="s">
        <v>424</v>
      </c>
      <c r="G14" s="2">
        <v>45275</v>
      </c>
      <c r="H14" s="2">
        <v>45305</v>
      </c>
      <c r="I14" s="199">
        <f t="shared" ref="I14:I26" ca="1" si="0">IF(H14&lt;TODAY(),0,H14-TODAY())</f>
        <v>0</v>
      </c>
      <c r="J14" s="92">
        <v>186</v>
      </c>
      <c r="K14" s="92">
        <v>185.99999999999997</v>
      </c>
      <c r="L14" s="92">
        <v>2.8421709430404007E-14</v>
      </c>
      <c r="M14" s="8"/>
      <c r="N14" s="8"/>
      <c r="O14" s="8"/>
      <c r="P14" s="92"/>
      <c r="Q14" s="113" t="str">
        <f>IF(P14="","",P14+K14)</f>
        <v/>
      </c>
      <c r="R14" s="113" t="str">
        <f>IF(P14="","",Q14=J14)</f>
        <v/>
      </c>
      <c r="S14" s="4" t="b">
        <f>E14=G14</f>
        <v>1</v>
      </c>
    </row>
    <row r="15" spans="1:19" x14ac:dyDescent="0.25">
      <c r="A15" s="91" t="s">
        <v>212</v>
      </c>
      <c r="B15" s="91" t="s">
        <v>211</v>
      </c>
      <c r="C15" s="257" t="s">
        <v>214</v>
      </c>
      <c r="D15" s="8" t="s">
        <v>425</v>
      </c>
      <c r="E15" s="2">
        <v>45275</v>
      </c>
      <c r="F15" s="8" t="s">
        <v>426</v>
      </c>
      <c r="G15" s="2">
        <v>45275</v>
      </c>
      <c r="H15" s="2">
        <v>45305</v>
      </c>
      <c r="I15" s="199">
        <f t="shared" ca="1" si="0"/>
        <v>0</v>
      </c>
      <c r="J15" s="92">
        <v>74.400000000000006</v>
      </c>
      <c r="K15" s="92">
        <v>74.400000000000006</v>
      </c>
      <c r="L15" s="92">
        <v>0</v>
      </c>
      <c r="M15" s="8"/>
      <c r="N15" s="8"/>
      <c r="O15" s="8"/>
      <c r="P15" s="92"/>
      <c r="Q15" s="113" t="str">
        <f t="shared" ref="Q15:Q20" si="1">IF(P15="","",P15+K15)</f>
        <v/>
      </c>
      <c r="R15" s="113" t="str">
        <f t="shared" ref="R15:R20" si="2">IF(P15="","",Q15=J15)</f>
        <v/>
      </c>
      <c r="S15" s="4" t="b">
        <f t="shared" ref="S15:S20" si="3">E15=G15</f>
        <v>1</v>
      </c>
    </row>
    <row r="16" spans="1:19" x14ac:dyDescent="0.25">
      <c r="A16" s="91" t="s">
        <v>212</v>
      </c>
      <c r="B16" s="91" t="s">
        <v>211</v>
      </c>
      <c r="C16" s="257" t="s">
        <v>214</v>
      </c>
      <c r="D16" s="8" t="s">
        <v>427</v>
      </c>
      <c r="E16" s="2">
        <v>45275</v>
      </c>
      <c r="F16" s="8" t="s">
        <v>428</v>
      </c>
      <c r="G16" s="2">
        <v>45275</v>
      </c>
      <c r="H16" s="2">
        <v>45305</v>
      </c>
      <c r="I16" s="199">
        <f t="shared" ca="1" si="0"/>
        <v>0</v>
      </c>
      <c r="J16" s="92">
        <v>18.600000000000001</v>
      </c>
      <c r="K16" s="92">
        <v>18.600000000000001</v>
      </c>
      <c r="L16" s="92">
        <v>0</v>
      </c>
      <c r="M16" s="8"/>
      <c r="N16" s="8"/>
      <c r="O16" s="8"/>
      <c r="P16" s="92"/>
      <c r="Q16" s="113" t="str">
        <f t="shared" si="1"/>
        <v/>
      </c>
      <c r="R16" s="113" t="str">
        <f t="shared" si="2"/>
        <v/>
      </c>
      <c r="S16" s="4" t="b">
        <f t="shared" si="3"/>
        <v>1</v>
      </c>
    </row>
    <row r="17" spans="1:19" x14ac:dyDescent="0.25">
      <c r="A17" s="91" t="s">
        <v>212</v>
      </c>
      <c r="B17" s="91" t="s">
        <v>211</v>
      </c>
      <c r="C17" s="257" t="s">
        <v>214</v>
      </c>
      <c r="D17" s="8" t="s">
        <v>429</v>
      </c>
      <c r="E17" s="2">
        <v>45275</v>
      </c>
      <c r="F17" s="8" t="s">
        <v>430</v>
      </c>
      <c r="G17" s="2">
        <v>45275</v>
      </c>
      <c r="H17" s="2">
        <v>45305</v>
      </c>
      <c r="I17" s="199">
        <f t="shared" ca="1" si="0"/>
        <v>0</v>
      </c>
      <c r="J17" s="92">
        <v>72.093600000000009</v>
      </c>
      <c r="K17" s="92">
        <v>72.093600000000009</v>
      </c>
      <c r="L17" s="92">
        <v>0</v>
      </c>
      <c r="M17" s="8"/>
      <c r="N17" s="8"/>
      <c r="O17" s="8"/>
      <c r="P17" s="92"/>
      <c r="Q17" s="113" t="str">
        <f t="shared" si="1"/>
        <v/>
      </c>
      <c r="R17" s="113" t="str">
        <f t="shared" si="2"/>
        <v/>
      </c>
      <c r="S17" s="4" t="b">
        <f t="shared" si="3"/>
        <v>1</v>
      </c>
    </row>
    <row r="18" spans="1:19" x14ac:dyDescent="0.25">
      <c r="A18" s="91" t="s">
        <v>212</v>
      </c>
      <c r="B18" s="91" t="s">
        <v>211</v>
      </c>
      <c r="C18" s="257" t="s">
        <v>214</v>
      </c>
      <c r="D18" s="8" t="s">
        <v>431</v>
      </c>
      <c r="E18" s="2">
        <v>45275</v>
      </c>
      <c r="F18" s="8" t="s">
        <v>432</v>
      </c>
      <c r="G18" s="2">
        <v>45275</v>
      </c>
      <c r="H18" s="2">
        <v>45305</v>
      </c>
      <c r="I18" s="199">
        <f t="shared" ca="1" si="0"/>
        <v>0</v>
      </c>
      <c r="J18" s="92">
        <v>37.200000000000003</v>
      </c>
      <c r="K18" s="92">
        <v>37.200000000000003</v>
      </c>
      <c r="L18" s="92">
        <v>0</v>
      </c>
      <c r="M18" s="8"/>
      <c r="N18" s="8"/>
      <c r="O18" s="8"/>
      <c r="P18" s="92"/>
      <c r="Q18" s="113" t="str">
        <f t="shared" si="1"/>
        <v/>
      </c>
      <c r="R18" s="113" t="str">
        <f t="shared" si="2"/>
        <v/>
      </c>
      <c r="S18" s="4" t="b">
        <f t="shared" si="3"/>
        <v>1</v>
      </c>
    </row>
    <row r="19" spans="1:19" x14ac:dyDescent="0.25">
      <c r="A19" s="91" t="s">
        <v>212</v>
      </c>
      <c r="B19" s="91" t="s">
        <v>211</v>
      </c>
      <c r="C19" s="257" t="s">
        <v>214</v>
      </c>
      <c r="D19" s="8" t="s">
        <v>433</v>
      </c>
      <c r="E19" s="2">
        <v>45275</v>
      </c>
      <c r="F19" s="8" t="s">
        <v>434</v>
      </c>
      <c r="G19" s="2">
        <v>45275</v>
      </c>
      <c r="H19" s="2">
        <v>45305</v>
      </c>
      <c r="I19" s="199">
        <f t="shared" ca="1" si="0"/>
        <v>0</v>
      </c>
      <c r="J19" s="92">
        <v>37.200000000000003</v>
      </c>
      <c r="K19" s="92">
        <v>37.200000000000003</v>
      </c>
      <c r="L19" s="92">
        <v>0</v>
      </c>
      <c r="M19" s="8"/>
      <c r="N19" s="8"/>
      <c r="O19" s="8"/>
      <c r="P19" s="92"/>
      <c r="Q19" s="113" t="str">
        <f t="shared" si="1"/>
        <v/>
      </c>
      <c r="R19" s="113" t="str">
        <f t="shared" si="2"/>
        <v/>
      </c>
      <c r="S19" s="4" t="b">
        <f t="shared" si="3"/>
        <v>1</v>
      </c>
    </row>
    <row r="20" spans="1:19" x14ac:dyDescent="0.25">
      <c r="A20" s="91" t="s">
        <v>212</v>
      </c>
      <c r="B20" s="91" t="s">
        <v>211</v>
      </c>
      <c r="C20" s="257" t="s">
        <v>214</v>
      </c>
      <c r="D20" s="8" t="s">
        <v>435</v>
      </c>
      <c r="E20" s="2">
        <v>45275</v>
      </c>
      <c r="F20" s="8" t="s">
        <v>436</v>
      </c>
      <c r="G20" s="2">
        <v>45275</v>
      </c>
      <c r="H20" s="2">
        <v>45305</v>
      </c>
      <c r="I20" s="199">
        <f t="shared" ca="1" si="0"/>
        <v>0</v>
      </c>
      <c r="J20" s="92">
        <v>37.200000000000003</v>
      </c>
      <c r="K20" s="92">
        <v>37.200000000000003</v>
      </c>
      <c r="L20" s="92">
        <v>0</v>
      </c>
      <c r="M20" s="8"/>
      <c r="N20" s="8"/>
      <c r="O20" s="8"/>
      <c r="P20" s="92"/>
      <c r="Q20" s="113" t="str">
        <f t="shared" si="1"/>
        <v/>
      </c>
      <c r="R20" s="113" t="str">
        <f t="shared" si="2"/>
        <v/>
      </c>
      <c r="S20" s="4" t="b">
        <f t="shared" si="3"/>
        <v>1</v>
      </c>
    </row>
    <row r="21" spans="1:19" x14ac:dyDescent="0.25">
      <c r="A21" s="91" t="s">
        <v>212</v>
      </c>
      <c r="B21" s="91" t="s">
        <v>211</v>
      </c>
      <c r="C21" s="257" t="s">
        <v>214</v>
      </c>
      <c r="D21" s="8" t="s">
        <v>663</v>
      </c>
      <c r="E21" s="2">
        <v>45338</v>
      </c>
      <c r="F21" s="8" t="s">
        <v>664</v>
      </c>
      <c r="G21" s="2">
        <v>45338</v>
      </c>
      <c r="H21" s="2">
        <v>45368</v>
      </c>
      <c r="I21" s="199">
        <f t="shared" ca="1" si="0"/>
        <v>0</v>
      </c>
      <c r="J21" s="92">
        <v>111.6</v>
      </c>
      <c r="K21" s="92">
        <v>111.6</v>
      </c>
      <c r="L21" s="92">
        <v>0</v>
      </c>
      <c r="M21" s="258"/>
      <c r="N21" s="8"/>
      <c r="O21" s="8"/>
      <c r="P21" s="92"/>
      <c r="Q21" s="113" t="str">
        <f>IF(P21="","",P21+K21)</f>
        <v/>
      </c>
      <c r="R21" s="113" t="str">
        <f>IF(P21="","",Q21=J21)</f>
        <v/>
      </c>
      <c r="S21" s="4" t="b">
        <f t="shared" ref="S21:S26" si="4">E21=G21</f>
        <v>1</v>
      </c>
    </row>
    <row r="22" spans="1:19" x14ac:dyDescent="0.25">
      <c r="A22" s="91" t="s">
        <v>212</v>
      </c>
      <c r="B22" s="91" t="s">
        <v>211</v>
      </c>
      <c r="C22" s="257" t="s">
        <v>214</v>
      </c>
      <c r="D22" s="8" t="s">
        <v>665</v>
      </c>
      <c r="E22" s="2">
        <v>45338</v>
      </c>
      <c r="F22" s="8" t="s">
        <v>666</v>
      </c>
      <c r="G22" s="2">
        <v>45338</v>
      </c>
      <c r="H22" s="2">
        <v>45368</v>
      </c>
      <c r="I22" s="199">
        <f t="shared" ca="1" si="0"/>
        <v>0</v>
      </c>
      <c r="J22" s="92">
        <v>18.600000000000001</v>
      </c>
      <c r="K22" s="92">
        <v>18.600000000000001</v>
      </c>
      <c r="L22" s="92">
        <v>0</v>
      </c>
      <c r="M22" s="258"/>
      <c r="N22" s="8"/>
      <c r="O22" s="8"/>
      <c r="P22" s="92"/>
      <c r="Q22" s="113" t="str">
        <f>IF(P22="","",P22+K22)</f>
        <v/>
      </c>
      <c r="R22" s="113" t="str">
        <f>IF(P22="","",Q22=J22)</f>
        <v/>
      </c>
      <c r="S22" s="4" t="b">
        <f t="shared" si="4"/>
        <v>1</v>
      </c>
    </row>
    <row r="23" spans="1:19" x14ac:dyDescent="0.25">
      <c r="A23" s="91" t="s">
        <v>212</v>
      </c>
      <c r="B23" s="91" t="s">
        <v>211</v>
      </c>
      <c r="C23" s="257" t="s">
        <v>214</v>
      </c>
      <c r="D23" s="8" t="s">
        <v>667</v>
      </c>
      <c r="E23" s="2">
        <v>45338</v>
      </c>
      <c r="F23" s="8" t="s">
        <v>668</v>
      </c>
      <c r="G23" s="2">
        <v>45338</v>
      </c>
      <c r="H23" s="2">
        <v>45368</v>
      </c>
      <c r="I23" s="199">
        <f t="shared" ca="1" si="0"/>
        <v>0</v>
      </c>
      <c r="J23" s="92">
        <v>37.200000000000003</v>
      </c>
      <c r="K23" s="92">
        <v>37.200000000000003</v>
      </c>
      <c r="L23" s="92">
        <v>0</v>
      </c>
      <c r="M23" s="258"/>
      <c r="N23" s="8"/>
      <c r="O23" s="8"/>
      <c r="P23" s="92"/>
      <c r="Q23" s="113" t="str">
        <f>IF(P23="","",P23+K23)</f>
        <v/>
      </c>
      <c r="R23" s="113" t="str">
        <f>IF(P23="","",Q23=J23)</f>
        <v/>
      </c>
      <c r="S23" s="4" t="b">
        <f t="shared" si="4"/>
        <v>1</v>
      </c>
    </row>
    <row r="24" spans="1:19" x14ac:dyDescent="0.25">
      <c r="A24" s="91" t="s">
        <v>212</v>
      </c>
      <c r="B24" s="91" t="s">
        <v>211</v>
      </c>
      <c r="C24" s="257" t="s">
        <v>214</v>
      </c>
      <c r="D24" s="8" t="s">
        <v>669</v>
      </c>
      <c r="E24" s="2">
        <v>45338</v>
      </c>
      <c r="F24" s="8" t="s">
        <v>670</v>
      </c>
      <c r="G24" s="2">
        <v>45338</v>
      </c>
      <c r="H24" s="2">
        <v>45368</v>
      </c>
      <c r="I24" s="199">
        <f t="shared" ca="1" si="0"/>
        <v>0</v>
      </c>
      <c r="J24" s="92">
        <v>74.400000000000006</v>
      </c>
      <c r="K24" s="92">
        <v>74.400000000000006</v>
      </c>
      <c r="L24" s="92">
        <v>0</v>
      </c>
      <c r="M24" s="258"/>
      <c r="N24" s="8"/>
      <c r="O24" s="8"/>
      <c r="P24" s="92"/>
      <c r="Q24" s="113" t="str">
        <f>IF(P24="","",P24+K24)</f>
        <v/>
      </c>
      <c r="R24" s="113" t="str">
        <f>IF(P24="","",Q24=J24)</f>
        <v/>
      </c>
      <c r="S24" s="4" t="b">
        <f t="shared" si="4"/>
        <v>1</v>
      </c>
    </row>
    <row r="25" spans="1:19" x14ac:dyDescent="0.25">
      <c r="A25" s="91" t="s">
        <v>169</v>
      </c>
      <c r="B25" s="91" t="s">
        <v>14</v>
      </c>
      <c r="C25" s="257" t="s">
        <v>104</v>
      </c>
      <c r="D25" s="8" t="s">
        <v>945</v>
      </c>
      <c r="E25" s="2">
        <v>45440</v>
      </c>
      <c r="F25" s="8" t="s">
        <v>946</v>
      </c>
      <c r="G25" s="2">
        <v>45440</v>
      </c>
      <c r="H25" s="2">
        <v>45470</v>
      </c>
      <c r="I25" s="199">
        <f t="shared" ca="1" si="0"/>
        <v>0</v>
      </c>
      <c r="J25" s="92">
        <v>18.95</v>
      </c>
      <c r="K25" s="92">
        <v>18.95</v>
      </c>
      <c r="L25" s="92">
        <v>0</v>
      </c>
      <c r="M25" s="8"/>
      <c r="N25" s="2"/>
      <c r="O25" s="8"/>
      <c r="P25" s="92"/>
      <c r="Q25" s="113" t="str">
        <f>IF(P25="","",P25+K25)</f>
        <v/>
      </c>
      <c r="R25" s="113" t="str">
        <f>IF(P25="","",Q25=J25)</f>
        <v/>
      </c>
      <c r="S25" s="4" t="b">
        <f t="shared" si="4"/>
        <v>1</v>
      </c>
    </row>
    <row r="26" spans="1:19" x14ac:dyDescent="0.25">
      <c r="A26" s="91" t="s">
        <v>169</v>
      </c>
      <c r="B26" s="91" t="s">
        <v>14</v>
      </c>
      <c r="C26" s="257" t="s">
        <v>104</v>
      </c>
      <c r="D26" s="8" t="s">
        <v>1103</v>
      </c>
      <c r="E26" s="2">
        <v>45470</v>
      </c>
      <c r="F26" s="8" t="s">
        <v>1104</v>
      </c>
      <c r="G26" s="2">
        <v>45470</v>
      </c>
      <c r="H26" s="2">
        <v>45500</v>
      </c>
      <c r="I26" s="199">
        <f t="shared" ca="1" si="0"/>
        <v>0</v>
      </c>
      <c r="J26" s="92">
        <v>113.7</v>
      </c>
      <c r="K26" s="92">
        <v>0</v>
      </c>
      <c r="L26" s="92">
        <v>113.7</v>
      </c>
      <c r="M26" s="8"/>
      <c r="N26" s="8"/>
      <c r="O26" s="8"/>
      <c r="P26" s="92"/>
      <c r="Q26" s="113"/>
      <c r="R26" s="113"/>
      <c r="S26" s="4" t="b">
        <f t="shared" si="4"/>
        <v>1</v>
      </c>
    </row>
    <row r="27" spans="1:19" x14ac:dyDescent="0.25">
      <c r="A27" s="36"/>
      <c r="B27" s="36"/>
      <c r="C27" s="87"/>
      <c r="D27" s="13"/>
      <c r="E27" s="127"/>
      <c r="F27" s="13"/>
      <c r="G27" s="127"/>
      <c r="H27" s="127"/>
      <c r="I27" s="219"/>
      <c r="J27" s="221"/>
      <c r="K27" s="221"/>
      <c r="L27" s="221"/>
      <c r="M27" s="246"/>
      <c r="N27" s="13"/>
      <c r="O27" s="13"/>
      <c r="P27" s="221"/>
      <c r="Q27" s="113"/>
      <c r="R27" s="113"/>
    </row>
    <row r="28" spans="1:19" ht="37.5" customHeight="1" x14ac:dyDescent="0.25">
      <c r="A28" s="51" t="s">
        <v>220</v>
      </c>
      <c r="B28" s="289" t="s">
        <v>254</v>
      </c>
      <c r="C28" s="289"/>
      <c r="D28" s="289"/>
      <c r="E28" s="51"/>
      <c r="F28" s="51"/>
      <c r="G28" s="51"/>
      <c r="H28" s="51"/>
      <c r="I28" s="51"/>
      <c r="J28" s="112"/>
      <c r="K28" s="112"/>
      <c r="L28" s="112"/>
      <c r="M28" s="48"/>
      <c r="N28" s="193"/>
      <c r="O28" s="48"/>
      <c r="P28" s="112"/>
      <c r="Q28" s="51"/>
      <c r="R28" s="51"/>
      <c r="S28" s="51"/>
    </row>
    <row r="29" spans="1:19" ht="37.5" customHeight="1" x14ac:dyDescent="0.25">
      <c r="A29" s="51"/>
      <c r="B29" s="289" t="s">
        <v>255</v>
      </c>
      <c r="C29" s="289"/>
      <c r="D29" s="289"/>
      <c r="E29" s="51"/>
      <c r="F29" s="51"/>
      <c r="G29" s="51"/>
      <c r="H29" s="51"/>
      <c r="I29" s="51"/>
      <c r="J29" s="112"/>
      <c r="K29" s="112"/>
      <c r="L29" s="112"/>
      <c r="M29" s="48"/>
      <c r="N29" s="193"/>
      <c r="O29" s="48"/>
      <c r="P29" s="112"/>
      <c r="Q29" s="51"/>
      <c r="R29" s="51"/>
      <c r="S29" s="51"/>
    </row>
    <row r="30" spans="1:19" ht="37.5" customHeight="1" x14ac:dyDescent="0.25">
      <c r="A30" s="51"/>
      <c r="B30" s="285" t="s">
        <v>1211</v>
      </c>
      <c r="C30" s="285"/>
      <c r="D30" s="285"/>
      <c r="E30" s="51"/>
      <c r="F30" s="51"/>
      <c r="G30" s="51"/>
      <c r="H30" s="51"/>
      <c r="I30" s="51"/>
      <c r="J30" s="112"/>
      <c r="K30" s="112"/>
      <c r="L30" s="112"/>
      <c r="M30" s="48"/>
      <c r="N30" s="193"/>
      <c r="O30" s="48"/>
      <c r="P30" s="112"/>
      <c r="Q30" s="51"/>
      <c r="R30" s="51"/>
      <c r="S30" s="51"/>
    </row>
  </sheetData>
  <autoFilter ref="A13:S13"/>
  <sortState ref="B14:V59">
    <sortCondition ref="E14:E59"/>
  </sortState>
  <mergeCells count="3">
    <mergeCell ref="B29:D29"/>
    <mergeCell ref="B30:D30"/>
    <mergeCell ref="B28:D2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V76"/>
  <sheetViews>
    <sheetView showGridLines="0" zoomScale="80" zoomScaleNormal="80" workbookViewId="0">
      <pane xSplit="1" ySplit="12" topLeftCell="B13" activePane="bottomRight" state="frozen"/>
      <selection pane="topRight" activeCell="B1" sqref="B1"/>
      <selection pane="bottomLeft" activeCell="A13" sqref="A13"/>
      <selection pane="bottomRight"/>
    </sheetView>
  </sheetViews>
  <sheetFormatPr baseColWidth="10" defaultColWidth="11.42578125" defaultRowHeight="14.25" x14ac:dyDescent="0.25"/>
  <cols>
    <col min="1" max="1" width="11.42578125" style="4"/>
    <col min="2" max="2" width="57.7109375" style="4" customWidth="1"/>
    <col min="3" max="3" width="13.7109375" style="89" customWidth="1"/>
    <col min="4" max="5" width="20.42578125" style="4" customWidth="1"/>
    <col min="6" max="6" width="17.7109375" style="4" customWidth="1"/>
    <col min="7" max="7" width="18.28515625" style="4" customWidth="1"/>
    <col min="8" max="9" width="19.7109375" style="4" customWidth="1"/>
    <col min="10" max="10" width="18.7109375" style="4" customWidth="1"/>
    <col min="11" max="11" width="13.42578125" style="4" customWidth="1"/>
    <col min="12" max="12" width="14.7109375" style="4" customWidth="1"/>
    <col min="13" max="13" width="13.42578125" style="4" customWidth="1"/>
    <col min="14" max="14" width="13.140625" style="4" customWidth="1"/>
    <col min="15" max="15" width="23.140625" style="4" customWidth="1"/>
    <col min="16" max="16" width="15" style="4" customWidth="1"/>
    <col min="17" max="17" width="20.5703125" style="102" customWidth="1"/>
    <col min="18" max="18" width="21.85546875" style="102" customWidth="1"/>
    <col min="19" max="19" width="14.5703125" style="4" customWidth="1"/>
    <col min="20" max="20" width="14" style="4" customWidth="1"/>
    <col min="21" max="16384" width="11.42578125" style="4"/>
  </cols>
  <sheetData>
    <row r="1" spans="1:21" x14ac:dyDescent="0.25">
      <c r="B1" s="101" t="s">
        <v>228</v>
      </c>
      <c r="C1" s="101"/>
      <c r="D1" s="101"/>
      <c r="E1" s="101"/>
      <c r="F1" s="5"/>
      <c r="G1" s="5"/>
      <c r="H1" s="5"/>
      <c r="I1" s="5"/>
      <c r="J1" s="5"/>
    </row>
    <row r="2" spans="1:21" x14ac:dyDescent="0.25">
      <c r="B2" s="101" t="s">
        <v>64</v>
      </c>
      <c r="C2" s="101"/>
      <c r="D2" s="101"/>
      <c r="E2" s="101"/>
      <c r="F2" s="5"/>
      <c r="G2" s="5"/>
      <c r="H2" s="5"/>
      <c r="I2" s="5"/>
      <c r="J2" s="5"/>
    </row>
    <row r="3" spans="1:21" x14ac:dyDescent="0.25">
      <c r="B3" s="101" t="s">
        <v>51</v>
      </c>
      <c r="C3" s="101"/>
      <c r="D3" s="101"/>
      <c r="E3" s="101"/>
      <c r="F3" s="71"/>
      <c r="G3" s="71"/>
      <c r="H3" s="5"/>
      <c r="I3" s="5"/>
      <c r="J3" s="5"/>
    </row>
    <row r="4" spans="1:21" x14ac:dyDescent="0.25">
      <c r="B4" s="101" t="s">
        <v>57</v>
      </c>
      <c r="C4" s="101"/>
      <c r="D4" s="101"/>
      <c r="E4" s="101"/>
      <c r="F4" s="5"/>
      <c r="G4" s="5"/>
      <c r="H4" s="5"/>
      <c r="I4" s="5"/>
      <c r="J4" s="5"/>
    </row>
    <row r="5" spans="1:21" x14ac:dyDescent="0.25">
      <c r="B5" s="101" t="s">
        <v>0</v>
      </c>
      <c r="C5" s="101"/>
      <c r="D5" s="101"/>
      <c r="E5" s="101"/>
      <c r="F5" s="5"/>
      <c r="G5" s="5"/>
      <c r="H5" s="5"/>
      <c r="I5" s="5"/>
      <c r="J5" s="5"/>
    </row>
    <row r="6" spans="1:21" x14ac:dyDescent="0.25">
      <c r="B6" s="101" t="str">
        <f>RESUMEN!A6</f>
        <v>INFORMACIÓN ACTUALIZADA AL: 31/08/2024</v>
      </c>
      <c r="C6" s="101"/>
      <c r="D6" s="101"/>
      <c r="E6" s="101"/>
      <c r="F6" s="5"/>
      <c r="G6" s="5"/>
      <c r="H6" s="5"/>
      <c r="I6" s="5"/>
      <c r="J6" s="5"/>
    </row>
    <row r="7" spans="1:21" x14ac:dyDescent="0.25">
      <c r="B7" s="140" t="str">
        <f>RESUMEN!A7</f>
        <v>FECHA DE PUBLICACIÓN:</v>
      </c>
      <c r="C7" s="140"/>
      <c r="D7" s="140"/>
      <c r="E7" s="140"/>
      <c r="F7" s="5"/>
      <c r="G7" s="5"/>
      <c r="H7" s="5"/>
      <c r="I7" s="5"/>
      <c r="J7" s="5"/>
    </row>
    <row r="8" spans="1:21" x14ac:dyDescent="0.25">
      <c r="B8" s="101" t="s">
        <v>61</v>
      </c>
      <c r="C8" s="101"/>
      <c r="D8" s="101"/>
      <c r="E8" s="101"/>
      <c r="F8" s="5"/>
      <c r="G8" s="5"/>
      <c r="H8" s="5"/>
      <c r="I8" s="5"/>
      <c r="J8" s="5"/>
      <c r="L8" s="102"/>
    </row>
    <row r="9" spans="1:21" x14ac:dyDescent="0.25">
      <c r="B9" s="101" t="str">
        <f>RESUMEN!A9</f>
        <v>PERIODO REPORTADO: 01-OCTUBRE DE 2023 AL 31-AGOSTO DE 2024</v>
      </c>
      <c r="C9" s="101"/>
      <c r="D9" s="101"/>
      <c r="E9" s="101"/>
      <c r="F9" s="5"/>
      <c r="G9" s="5"/>
      <c r="H9" s="5"/>
      <c r="I9" s="5"/>
      <c r="J9" s="5"/>
    </row>
    <row r="10" spans="1:21" ht="14.25" customHeight="1" x14ac:dyDescent="0.25">
      <c r="B10" s="133" t="s">
        <v>245</v>
      </c>
      <c r="C10" s="101"/>
      <c r="D10" s="101"/>
      <c r="E10" s="101"/>
      <c r="F10" s="5"/>
      <c r="G10" s="5"/>
      <c r="H10" s="5"/>
      <c r="I10" s="5"/>
      <c r="J10" s="5"/>
      <c r="P10" s="102"/>
    </row>
    <row r="11" spans="1:21" x14ac:dyDescent="0.25">
      <c r="C11" s="107"/>
      <c r="D11" s="65"/>
      <c r="E11" s="65"/>
    </row>
    <row r="12" spans="1:21" s="36" customFormat="1" ht="105" x14ac:dyDescent="0.25">
      <c r="A12" s="97" t="s">
        <v>137</v>
      </c>
      <c r="B12" s="9" t="s">
        <v>2</v>
      </c>
      <c r="C12" s="171" t="s">
        <v>85</v>
      </c>
      <c r="D12" s="166" t="s">
        <v>292</v>
      </c>
      <c r="E12" s="166" t="s">
        <v>567</v>
      </c>
      <c r="F12" s="172" t="s">
        <v>566</v>
      </c>
      <c r="G12" s="259" t="s">
        <v>1039</v>
      </c>
      <c r="H12" s="204" t="s">
        <v>82</v>
      </c>
      <c r="I12" s="204" t="s">
        <v>83</v>
      </c>
      <c r="J12" s="173" t="s">
        <v>226</v>
      </c>
      <c r="K12" s="10" t="s">
        <v>62</v>
      </c>
      <c r="L12" s="174" t="s">
        <v>136</v>
      </c>
      <c r="M12" s="175" t="s">
        <v>69</v>
      </c>
      <c r="N12" s="175" t="s">
        <v>70</v>
      </c>
      <c r="O12" s="176" t="s">
        <v>225</v>
      </c>
      <c r="P12" s="195" t="s">
        <v>253</v>
      </c>
      <c r="Q12" s="205" t="s">
        <v>259</v>
      </c>
      <c r="R12" s="205" t="s">
        <v>260</v>
      </c>
      <c r="S12" s="205" t="s">
        <v>264</v>
      </c>
      <c r="T12" s="234" t="s">
        <v>267</v>
      </c>
      <c r="U12" s="36" t="s">
        <v>1187</v>
      </c>
    </row>
    <row r="13" spans="1:21" s="51" customFormat="1" x14ac:dyDescent="0.25">
      <c r="A13" s="169" t="s">
        <v>138</v>
      </c>
      <c r="B13" s="169" t="s">
        <v>52</v>
      </c>
      <c r="C13" s="170" t="s">
        <v>114</v>
      </c>
      <c r="D13" s="110">
        <v>4940.6564406229591</v>
      </c>
      <c r="E13" s="110">
        <v>2887.3696359670671</v>
      </c>
      <c r="F13" s="110">
        <f>SUM(D13:E13)</f>
        <v>7828.0260765900257</v>
      </c>
      <c r="G13" s="110">
        <v>7799.0342965714872</v>
      </c>
      <c r="H13" s="110">
        <f>SUMIFS(TRANSF_OTROS!H:H,TRANSF_OTROS!A:A,BENEF_OTROS!A13,TRANSF_OTROS!J:J,"AJUSTE")</f>
        <v>7828.0260765900257</v>
      </c>
      <c r="I13" s="110">
        <f>SUMIFS(TRANSF_OTROS!H:H,TRANSF_OTROS!C:C,BENEF_OTROS!A13,TRANSF_OTROS!J:J,"AJUSTE")</f>
        <v>28.992000000000001</v>
      </c>
      <c r="J13" s="110">
        <f>G13-H13+I13</f>
        <v>2.1998146148050068E-4</v>
      </c>
      <c r="K13" s="110">
        <f>SUMIFS(EXP_OTROS!J:J,EXP_OTROS!A:A,BENEF_OTROS!A13,EXP_OTROS!T:T,"AJUSTE")</f>
        <v>0</v>
      </c>
      <c r="L13" s="110">
        <f>SUMIFS(EXP_OTROS!P:P,EXP_OTROS!A:A,BENEF_OTROS!A13,EXP_OTROS!T:T,"AJUSTE")</f>
        <v>0</v>
      </c>
      <c r="M13" s="110">
        <f>SUMIFS(EXP_OTROS!K:K,EXP_OTROS!A:A,BENEF_OTROS!A13,EXP_OTROS!T:T,"AJUSTE")</f>
        <v>0</v>
      </c>
      <c r="N13" s="110">
        <f>K13-M13</f>
        <v>0</v>
      </c>
      <c r="O13" s="110">
        <f t="shared" ref="O13:O44" si="0">J13-K13+L13</f>
        <v>2.1998146148050068E-4</v>
      </c>
      <c r="P13" s="196">
        <f>IFERROR(M13/J13,0)</f>
        <v>0</v>
      </c>
      <c r="Q13" s="110">
        <f>SUMIFS(TRANSF_DERECHO_OTROS!H:H,TRANSF_DERECHO_OTROS!A:A,BENEF_OTROS!A13,TRANSF_DERECHO_OTROS!J:J,"AJUSTE")</f>
        <v>0</v>
      </c>
      <c r="R13" s="110">
        <f>SUMIFS(TRANSF_DERECHO_OTROS!H:H,TRANSF_DERECHO_OTROS!C:C,BENEF_OTROS!A13,TRANSF_DERECHO_OTROS!J:J,"AJUSTE")</f>
        <v>0</v>
      </c>
      <c r="S13" s="110">
        <f>M13*(3/7)</f>
        <v>0</v>
      </c>
      <c r="T13" s="110">
        <v>41.41682859790955</v>
      </c>
    </row>
    <row r="14" spans="1:21" s="51" customFormat="1" x14ac:dyDescent="0.25">
      <c r="A14" s="50" t="s">
        <v>139</v>
      </c>
      <c r="B14" s="50" t="s">
        <v>35</v>
      </c>
      <c r="C14" s="54" t="s">
        <v>115</v>
      </c>
      <c r="D14" s="110">
        <v>3531.6842168732296</v>
      </c>
      <c r="E14" s="110">
        <v>2063.952006008768</v>
      </c>
      <c r="F14" s="110">
        <f t="shared" ref="F14:F61" si="1">SUM(D14:E14)</f>
        <v>5595.636222881998</v>
      </c>
      <c r="G14" s="110">
        <v>5574.9122941609767</v>
      </c>
      <c r="H14" s="110">
        <f>SUMIFS(TRANSF_OTROS!H:H,TRANSF_OTROS!A:A,BENEF_OTROS!A14,TRANSF_OTROS!J:J,"AJUSTE")</f>
        <v>0</v>
      </c>
      <c r="I14" s="110">
        <f>SUMIFS(TRANSF_OTROS!H:H,TRANSF_OTROS!C:C,BENEF_OTROS!A14,TRANSF_OTROS!J:J,"AJUSTE")</f>
        <v>15806.625376071233</v>
      </c>
      <c r="J14" s="110">
        <f t="shared" ref="J14:J61" si="2">G14-H14+I14</f>
        <v>21381.53767023221</v>
      </c>
      <c r="K14" s="110">
        <f>SUMIFS(EXP_OTROS!J:J,EXP_OTROS!A:A,BENEF_OTROS!A14,EXP_OTROS!T:T,"AJUSTE")</f>
        <v>21381.537499999999</v>
      </c>
      <c r="L14" s="110">
        <f>SUMIFS(EXP_OTROS!P:P,EXP_OTROS!A:A,BENEF_OTROS!A14,EXP_OTROS!T:T,"AJUSTE")</f>
        <v>0</v>
      </c>
      <c r="M14" s="110">
        <f>SUMIFS(EXP_OTROS!K:K,EXP_OTROS!A:A,BENEF_OTROS!A14,EXP_OTROS!T:T,"AJUSTE")</f>
        <v>21381.537499999999</v>
      </c>
      <c r="N14" s="110">
        <f t="shared" ref="N14:N61" si="3">K14-M14</f>
        <v>0</v>
      </c>
      <c r="O14" s="110">
        <f t="shared" si="0"/>
        <v>1.7023221153067425E-4</v>
      </c>
      <c r="P14" s="196">
        <f t="shared" ref="P14:P61" si="4">IFERROR(M14/J14,0)</f>
        <v>0.99999999203835499</v>
      </c>
      <c r="Q14" s="110">
        <f>SUMIFS(TRANSF_DERECHO_OTROS!H:H,TRANSF_DERECHO_OTROS!A:A,BENEF_OTROS!A14,TRANSF_DERECHO_OTROS!J:J,"AJUSTE")</f>
        <v>8006.0230000000001</v>
      </c>
      <c r="R14" s="110">
        <f>SUMIFS(TRANSF_DERECHO_OTROS!H:H,TRANSF_DERECHO_OTROS!C:C,BENEF_OTROS!A14,TRANSF_DERECHO_OTROS!J:J,"AJUSTE")</f>
        <v>0</v>
      </c>
      <c r="S14" s="110">
        <f t="shared" ref="S14:S61" si="5">M14*(3/7)</f>
        <v>9163.5160714285703</v>
      </c>
      <c r="T14" s="110">
        <v>29.605612458602348</v>
      </c>
    </row>
    <row r="15" spans="1:21" s="51" customFormat="1" x14ac:dyDescent="0.25">
      <c r="A15" s="50" t="s">
        <v>140</v>
      </c>
      <c r="B15" s="50" t="s">
        <v>33</v>
      </c>
      <c r="C15" s="54" t="s">
        <v>87</v>
      </c>
      <c r="D15" s="110">
        <v>5115.281673602517</v>
      </c>
      <c r="E15" s="110">
        <v>2989.4223897738616</v>
      </c>
      <c r="F15" s="110">
        <f t="shared" si="1"/>
        <v>8104.7040633763791</v>
      </c>
      <c r="G15" s="110">
        <v>8074.6875822070788</v>
      </c>
      <c r="H15" s="110">
        <f>SUMIFS(TRANSF_OTROS!H:H,TRANSF_OTROS!A:A,BENEF_OTROS!A15,TRANSF_OTROS!J:J,"AJUSTE")</f>
        <v>0</v>
      </c>
      <c r="I15" s="110">
        <f>SUMIFS(TRANSF_OTROS!H:H,TRANSF_OTROS!C:C,BENEF_OTROS!A15,TRANSF_OTROS!J:J,"AJUSTE")</f>
        <v>0</v>
      </c>
      <c r="J15" s="110">
        <f t="shared" si="2"/>
        <v>8074.6875822070788</v>
      </c>
      <c r="K15" s="110">
        <f>SUMIFS(EXP_OTROS!J:J,EXP_OTROS!A:A,BENEF_OTROS!A15,EXP_OTROS!T:T,"AJUSTE")</f>
        <v>11163.036024999999</v>
      </c>
      <c r="L15" s="110">
        <f>SUMIFS(EXP_OTROS!P:P,EXP_OTROS!A:A,BENEF_OTROS!A15,EXP_OTROS!T:T,"AJUSTE")</f>
        <v>3088.3507500000001</v>
      </c>
      <c r="M15" s="110">
        <f>SUMIFS(EXP_OTROS!K:K,EXP_OTROS!A:A,BENEF_OTROS!A15,EXP_OTROS!T:T,"AJUSTE")</f>
        <v>8074.6852749999998</v>
      </c>
      <c r="N15" s="110">
        <f t="shared" si="3"/>
        <v>3088.3507499999996</v>
      </c>
      <c r="O15" s="110">
        <f t="shared" si="0"/>
        <v>2.3072070794114552E-3</v>
      </c>
      <c r="P15" s="196">
        <f t="shared" si="4"/>
        <v>0.9999997142667062</v>
      </c>
      <c r="Q15" s="110">
        <f>SUMIFS(TRANSF_DERECHO_OTROS!H:H,TRANSF_DERECHO_OTROS!A:A,BENEF_OTROS!A15,TRANSF_DERECHO_OTROS!J:J,"AJUSTE")</f>
        <v>0</v>
      </c>
      <c r="R15" s="110">
        <f>SUMIFS(TRANSF_DERECHO_OTROS!H:H,TRANSF_DERECHO_OTROS!C:C,BENEF_OTROS!A15,TRANSF_DERECHO_OTROS!J:J,"AJUSTE")</f>
        <v>0</v>
      </c>
      <c r="S15" s="110">
        <f t="shared" si="5"/>
        <v>3460.5794035714284</v>
      </c>
      <c r="T15" s="110">
        <v>42.880687384713283</v>
      </c>
    </row>
    <row r="16" spans="1:21" s="51" customFormat="1" x14ac:dyDescent="0.25">
      <c r="A16" s="50" t="s">
        <v>141</v>
      </c>
      <c r="B16" s="50" t="s">
        <v>45</v>
      </c>
      <c r="C16" s="54" t="s">
        <v>116</v>
      </c>
      <c r="D16" s="110">
        <v>3058.2582123524671</v>
      </c>
      <c r="E16" s="110">
        <v>1787.2770566860213</v>
      </c>
      <c r="F16" s="110">
        <f t="shared" si="1"/>
        <v>4845.535269038488</v>
      </c>
      <c r="G16" s="110">
        <v>4827.589404880966</v>
      </c>
      <c r="H16" s="110">
        <f>SUMIFS(TRANSF_OTROS!H:H,TRANSF_OTROS!A:A,BENEF_OTROS!A16,TRANSF_OTROS!J:J,"AJUSTE")</f>
        <v>0</v>
      </c>
      <c r="I16" s="110">
        <f>SUMIFS(TRANSF_OTROS!H:H,TRANSF_OTROS!C:C,BENEF_OTROS!A16,TRANSF_OTROS!J:J,"AJUSTE")</f>
        <v>0</v>
      </c>
      <c r="J16" s="110">
        <f t="shared" si="2"/>
        <v>4827.589404880966</v>
      </c>
      <c r="K16" s="110">
        <f>SUMIFS(EXP_OTROS!J:J,EXP_OTROS!A:A,BENEF_OTROS!A16,EXP_OTROS!T:T,"AJUSTE")</f>
        <v>6674.4076999999997</v>
      </c>
      <c r="L16" s="110">
        <f>SUMIFS(EXP_OTROS!P:P,EXP_OTROS!A:A,BENEF_OTROS!A16,EXP_OTROS!T:T,"AJUSTE")</f>
        <v>1846.8217500000001</v>
      </c>
      <c r="M16" s="110">
        <f>SUMIFS(EXP_OTROS!K:K,EXP_OTROS!A:A,BENEF_OTROS!A16,EXP_OTROS!T:T,"AJUSTE")</f>
        <v>4827.5859500000006</v>
      </c>
      <c r="N16" s="110">
        <f t="shared" si="3"/>
        <v>1846.8217499999992</v>
      </c>
      <c r="O16" s="110">
        <f t="shared" si="0"/>
        <v>3.4548809662737767E-3</v>
      </c>
      <c r="P16" s="196">
        <f t="shared" si="4"/>
        <v>0.99999928434655982</v>
      </c>
      <c r="Q16" s="110">
        <f>SUMIFS(TRANSF_DERECHO_OTROS!H:H,TRANSF_DERECHO_OTROS!A:A,BENEF_OTROS!A16,TRANSF_DERECHO_OTROS!J:J,"AJUSTE")</f>
        <v>0</v>
      </c>
      <c r="R16" s="110">
        <f>SUMIFS(TRANSF_DERECHO_OTROS!H:H,TRANSF_DERECHO_OTROS!C:C,BENEF_OTROS!A16,TRANSF_DERECHO_OTROS!J:J,"AJUSTE")</f>
        <v>0</v>
      </c>
      <c r="S16" s="110">
        <f t="shared" si="5"/>
        <v>2068.9654071428572</v>
      </c>
      <c r="T16" s="110">
        <v>25.636948796460057</v>
      </c>
    </row>
    <row r="17" spans="1:20" s="51" customFormat="1" x14ac:dyDescent="0.25">
      <c r="A17" s="50" t="s">
        <v>142</v>
      </c>
      <c r="B17" s="50" t="s">
        <v>37</v>
      </c>
      <c r="C17" s="54" t="s">
        <v>88</v>
      </c>
      <c r="D17" s="110">
        <v>3456.4849390990398</v>
      </c>
      <c r="E17" s="110">
        <v>2020.0047868686993</v>
      </c>
      <c r="F17" s="110">
        <f t="shared" si="1"/>
        <v>5476.4897259677391</v>
      </c>
      <c r="G17" s="110">
        <v>3259.4384749330743</v>
      </c>
      <c r="H17" s="110">
        <f>SUMIFS(TRANSF_OTROS!H:H,TRANSF_OTROS!A:A,BENEF_OTROS!A17,TRANSF_OTROS!J:J,"AJUSTE")</f>
        <v>5476.4897259677391</v>
      </c>
      <c r="I17" s="110">
        <f>SUMIFS(TRANSF_OTROS!H:H,TRANSF_OTROS!C:C,BENEF_OTROS!A17,TRANSF_OTROS!J:J,"AJUSTE")</f>
        <v>2217.0509999999999</v>
      </c>
      <c r="J17" s="110">
        <f t="shared" si="2"/>
        <v>-2.5103466487053083E-4</v>
      </c>
      <c r="K17" s="110">
        <f>SUMIFS(EXP_OTROS!J:J,EXP_OTROS!A:A,BENEF_OTROS!A17,EXP_OTROS!T:T,"AJUSTE")</f>
        <v>0</v>
      </c>
      <c r="L17" s="110">
        <f>SUMIFS(EXP_OTROS!P:P,EXP_OTROS!A:A,BENEF_OTROS!A17,EXP_OTROS!T:T,"AJUSTE")</f>
        <v>0</v>
      </c>
      <c r="M17" s="110">
        <f>SUMIFS(EXP_OTROS!K:K,EXP_OTROS!A:A,BENEF_OTROS!A17,EXP_OTROS!T:T,"AJUSTE")</f>
        <v>0</v>
      </c>
      <c r="N17" s="110">
        <f t="shared" si="3"/>
        <v>0</v>
      </c>
      <c r="O17" s="110">
        <f t="shared" si="0"/>
        <v>-2.5103466487053083E-4</v>
      </c>
      <c r="P17" s="196">
        <f t="shared" si="4"/>
        <v>0</v>
      </c>
      <c r="Q17" s="110">
        <f>SUMIFS(TRANSF_DERECHO_OTROS!H:H,TRANSF_DERECHO_OTROS!A:A,BENEF_OTROS!A17,TRANSF_DERECHO_OTROS!J:J,"AJUSTE")</f>
        <v>0</v>
      </c>
      <c r="R17" s="110">
        <f>SUMIFS(TRANSF_DERECHO_OTROS!H:H,TRANSF_DERECHO_OTROS!C:C,BENEF_OTROS!A17,TRANSF_DERECHO_OTROS!J:J,"AJUSTE")</f>
        <v>0</v>
      </c>
      <c r="S17" s="110">
        <f t="shared" si="5"/>
        <v>0</v>
      </c>
      <c r="T17" s="110">
        <v>28.975227481283927</v>
      </c>
    </row>
    <row r="18" spans="1:20" s="51" customFormat="1" x14ac:dyDescent="0.25">
      <c r="A18" s="50" t="s">
        <v>143</v>
      </c>
      <c r="B18" s="50" t="s">
        <v>233</v>
      </c>
      <c r="C18" s="54" t="s">
        <v>89</v>
      </c>
      <c r="D18" s="110">
        <v>11147.361516990781</v>
      </c>
      <c r="E18" s="110">
        <v>6514.6309103104959</v>
      </c>
      <c r="F18" s="110">
        <f t="shared" si="1"/>
        <v>17661.992427301277</v>
      </c>
      <c r="G18" s="110">
        <v>10246.60349491385</v>
      </c>
      <c r="H18" s="110">
        <f>SUMIFS(TRANSF_OTROS!H:H,TRANSF_OTROS!A:A,BENEF_OTROS!A18,TRANSF_OTROS!J:J,"AJUSTE")</f>
        <v>0</v>
      </c>
      <c r="I18" s="110">
        <f>SUMIFS(TRANSF_OTROS!H:H,TRANSF_OTROS!C:C,BENEF_OTROS!A18,TRANSF_OTROS!J:J,"AJUSTE")</f>
        <v>473.39699999999999</v>
      </c>
      <c r="J18" s="110">
        <f t="shared" si="2"/>
        <v>10720.000494913851</v>
      </c>
      <c r="K18" s="110">
        <f>SUMIFS(EXP_OTROS!J:J,EXP_OTROS!A:A,BENEF_OTROS!A18,EXP_OTROS!T:T,"AJUSTE")</f>
        <v>0</v>
      </c>
      <c r="L18" s="110">
        <f>SUMIFS(EXP_OTROS!P:P,EXP_OTROS!A:A,BENEF_OTROS!A18,EXP_OTROS!T:T,"AJUSTE")</f>
        <v>0</v>
      </c>
      <c r="M18" s="110">
        <f>SUMIFS(EXP_OTROS!K:K,EXP_OTROS!A:A,BENEF_OTROS!A18,EXP_OTROS!T:T,"AJUSTE")</f>
        <v>0</v>
      </c>
      <c r="N18" s="110">
        <f t="shared" si="3"/>
        <v>0</v>
      </c>
      <c r="O18" s="110">
        <f t="shared" si="0"/>
        <v>10720.000494913851</v>
      </c>
      <c r="P18" s="196">
        <f t="shared" si="4"/>
        <v>0</v>
      </c>
      <c r="Q18" s="110">
        <f>SUMIFS(TRANSF_DERECHO_OTROS!H:H,TRANSF_DERECHO_OTROS!A:A,BENEF_OTROS!A18,TRANSF_DERECHO_OTROS!J:J,"AJUSTE")</f>
        <v>0</v>
      </c>
      <c r="R18" s="110">
        <f>SUMIFS(TRANSF_DERECHO_OTROS!H:H,TRANSF_DERECHO_OTROS!C:C,BENEF_OTROS!A18,TRANSF_DERECHO_OTROS!J:J,"AJUSTE")</f>
        <v>0</v>
      </c>
      <c r="S18" s="110">
        <f t="shared" si="5"/>
        <v>0</v>
      </c>
      <c r="T18" s="110">
        <v>93.44676498289904</v>
      </c>
    </row>
    <row r="19" spans="1:20" s="51" customFormat="1" x14ac:dyDescent="0.25">
      <c r="A19" s="50" t="s">
        <v>212</v>
      </c>
      <c r="B19" s="50" t="s">
        <v>211</v>
      </c>
      <c r="C19" s="54" t="s">
        <v>214</v>
      </c>
      <c r="D19" s="110">
        <v>4135.1622991599315</v>
      </c>
      <c r="E19" s="110">
        <v>2416.6307060372505</v>
      </c>
      <c r="F19" s="110">
        <f t="shared" si="1"/>
        <v>6551.7930051971816</v>
      </c>
      <c r="G19" s="110">
        <v>6527.5278661090897</v>
      </c>
      <c r="H19" s="110">
        <f>SUMIFS(TRANSF_OTROS!H:H,TRANSF_OTROS!A:A,BENEF_OTROS!A19,TRANSF_OTROS!J:J,"AJUSTE")</f>
        <v>0</v>
      </c>
      <c r="I19" s="110">
        <f>SUMIFS(TRANSF_OTROS!H:H,TRANSF_OTROS!C:C,BENEF_OTROS!A19,TRANSF_OTROS!J:J,"AJUSTE")</f>
        <v>0</v>
      </c>
      <c r="J19" s="110">
        <f t="shared" si="2"/>
        <v>6527.5278661090897</v>
      </c>
      <c r="K19" s="110">
        <f>SUMIFS(EXP_OTROS!J:J,EXP_OTROS!A:A,BENEF_OTROS!A19,EXP_OTROS!T:T,"AJUSTE")</f>
        <v>6551.7894912499987</v>
      </c>
      <c r="L19" s="110">
        <f>SUMIFS(EXP_OTROS!P:P,EXP_OTROS!A:A,BENEF_OTROS!A19,EXP_OTROS!T:T,"AJUSTE")</f>
        <v>6551.7894912499987</v>
      </c>
      <c r="M19" s="110">
        <f>SUMIFS(EXP_OTROS!K:K,EXP_OTROS!A:A,BENEF_OTROS!A19,EXP_OTROS!T:T,"AJUSTE")</f>
        <v>0</v>
      </c>
      <c r="N19" s="110">
        <f t="shared" si="3"/>
        <v>6551.7894912499987</v>
      </c>
      <c r="O19" s="110">
        <f t="shared" si="0"/>
        <v>6527.5278661090897</v>
      </c>
      <c r="P19" s="196">
        <f t="shared" si="4"/>
        <v>0</v>
      </c>
      <c r="Q19" s="110">
        <f>SUMIFS(TRANSF_DERECHO_OTROS!H:H,TRANSF_DERECHO_OTROS!A:A,BENEF_OTROS!A19,TRANSF_DERECHO_OTROS!J:J,"AJUSTE")</f>
        <v>0</v>
      </c>
      <c r="R19" s="110">
        <f>SUMIFS(TRANSF_DERECHO_OTROS!H:H,TRANSF_DERECHO_OTROS!C:C,BENEF_OTROS!A19,TRANSF_DERECHO_OTROS!J:J,"AJUSTE")</f>
        <v>0</v>
      </c>
      <c r="S19" s="110">
        <f t="shared" si="5"/>
        <v>0</v>
      </c>
      <c r="T19" s="110">
        <v>34.664484411559272</v>
      </c>
    </row>
    <row r="20" spans="1:20" s="51" customFormat="1" x14ac:dyDescent="0.25">
      <c r="A20" s="50" t="s">
        <v>144</v>
      </c>
      <c r="B20" s="50" t="s">
        <v>39</v>
      </c>
      <c r="C20" s="54" t="s">
        <v>90</v>
      </c>
      <c r="D20" s="110">
        <v>5304.1065579060987</v>
      </c>
      <c r="E20" s="110">
        <v>3099.7735635511699</v>
      </c>
      <c r="F20" s="110">
        <f t="shared" si="1"/>
        <v>8403.8801214572686</v>
      </c>
      <c r="G20" s="110">
        <v>5001.7313237564204</v>
      </c>
      <c r="H20" s="110">
        <f>SUMIFS(TRANSF_OTROS!H:H,TRANSF_OTROS!A:A,BENEF_OTROS!A20,TRANSF_OTROS!J:J,"AJUSTE")</f>
        <v>15075.357999999998</v>
      </c>
      <c r="I20" s="110">
        <f>SUMIFS(TRANSF_OTROS!H:H,TRANSF_OTROS!C:C,BENEF_OTROS!A20,TRANSF_OTROS!J:J,"AJUSTE")</f>
        <v>53011.667898261483</v>
      </c>
      <c r="J20" s="110">
        <f t="shared" si="2"/>
        <v>42938.041222017906</v>
      </c>
      <c r="K20" s="110">
        <f>SUMIFS(EXP_OTROS!J:J,EXP_OTROS!A:A,BENEF_OTROS!A20,EXP_OTROS!T:T,"AJUSTE")</f>
        <v>40713.788</v>
      </c>
      <c r="L20" s="110">
        <f>SUMIFS(EXP_OTROS!P:P,EXP_OTROS!A:A,BENEF_OTROS!A20,EXP_OTROS!T:T,"AJUSTE")</f>
        <v>0</v>
      </c>
      <c r="M20" s="110">
        <f>SUMIFS(EXP_OTROS!K:K,EXP_OTROS!A:A,BENEF_OTROS!A20,EXP_OTROS!T:T,"AJUSTE")</f>
        <v>40037.990729999998</v>
      </c>
      <c r="N20" s="110">
        <f t="shared" si="3"/>
        <v>675.79727000000275</v>
      </c>
      <c r="O20" s="110">
        <f t="shared" si="0"/>
        <v>2224.2532220179055</v>
      </c>
      <c r="P20" s="196">
        <f t="shared" si="4"/>
        <v>0.93245964628375244</v>
      </c>
      <c r="Q20" s="110">
        <f>SUMIFS(TRANSF_DERECHO_OTROS!H:H,TRANSF_DERECHO_OTROS!A:A,BENEF_OTROS!A20,TRANSF_DERECHO_OTROS!J:J,"AJUSTE")</f>
        <v>1428.873</v>
      </c>
      <c r="R20" s="110">
        <f>SUMIFS(TRANSF_DERECHO_OTROS!H:H,TRANSF_DERECHO_OTROS!C:C,BENEF_OTROS!A20,TRANSF_DERECHO_OTROS!J:J,"AJUSTE")</f>
        <v>0</v>
      </c>
      <c r="S20" s="110">
        <f t="shared" si="5"/>
        <v>17159.138884285712</v>
      </c>
      <c r="T20" s="110">
        <v>44.463579852993369</v>
      </c>
    </row>
    <row r="21" spans="1:20" s="51" customFormat="1" x14ac:dyDescent="0.25">
      <c r="A21" s="50" t="s">
        <v>145</v>
      </c>
      <c r="B21" s="50" t="s">
        <v>53</v>
      </c>
      <c r="C21" s="54" t="s">
        <v>117</v>
      </c>
      <c r="D21" s="110">
        <v>6749.3041097673349</v>
      </c>
      <c r="E21" s="110">
        <v>3944.361641950713</v>
      </c>
      <c r="F21" s="110">
        <f t="shared" si="1"/>
        <v>10693.665751718048</v>
      </c>
      <c r="G21" s="110">
        <v>10654.060824239239</v>
      </c>
      <c r="H21" s="110">
        <f>SUMIFS(TRANSF_OTROS!H:H,TRANSF_OTROS!A:A,BENEF_OTROS!A21,TRANSF_OTROS!J:J,"AJUSTE")</f>
        <v>10693.665641950713</v>
      </c>
      <c r="I21" s="110">
        <f>SUMIFS(TRANSF_OTROS!H:H,TRANSF_OTROS!C:C,BENEF_OTROS!A21,TRANSF_OTROS!J:J,"AJUSTE")</f>
        <v>39.604306119692779</v>
      </c>
      <c r="J21" s="110">
        <f>ROUND(G21-H21+I21,0)</f>
        <v>0</v>
      </c>
      <c r="K21" s="110">
        <f>SUMIFS(EXP_OTROS!J:J,EXP_OTROS!A:A,BENEF_OTROS!A21,EXP_OTROS!T:T,"AJUSTE")</f>
        <v>0</v>
      </c>
      <c r="L21" s="110">
        <f>SUMIFS(EXP_OTROS!P:P,EXP_OTROS!A:A,BENEF_OTROS!A21,EXP_OTROS!T:T,"AJUSTE")</f>
        <v>0</v>
      </c>
      <c r="M21" s="110">
        <f>SUMIFS(EXP_OTROS!K:K,EXP_OTROS!A:A,BENEF_OTROS!A21,EXP_OTROS!T:T,"AJUSTE")</f>
        <v>0</v>
      </c>
      <c r="N21" s="110">
        <f t="shared" si="3"/>
        <v>0</v>
      </c>
      <c r="O21" s="110">
        <f t="shared" si="0"/>
        <v>0</v>
      </c>
      <c r="P21" s="196">
        <f t="shared" si="4"/>
        <v>0</v>
      </c>
      <c r="Q21" s="110">
        <f>SUMIFS(TRANSF_DERECHO_OTROS!H:H,TRANSF_DERECHO_OTROS!A:A,BENEF_OTROS!A21,TRANSF_DERECHO_OTROS!J:J,"AJUSTE")</f>
        <v>0</v>
      </c>
      <c r="R21" s="110">
        <f>SUMIFS(TRANSF_DERECHO_OTROS!H:H,TRANSF_DERECHO_OTROS!C:C,BENEF_OTROS!A21,TRANSF_DERECHO_OTROS!J:J,"AJUSTE")</f>
        <v>0</v>
      </c>
      <c r="S21" s="110">
        <f t="shared" si="5"/>
        <v>0</v>
      </c>
      <c r="T21" s="110">
        <v>56.578467826869201</v>
      </c>
    </row>
    <row r="22" spans="1:20" s="51" customFormat="1" x14ac:dyDescent="0.25">
      <c r="A22" s="50" t="s">
        <v>146</v>
      </c>
      <c r="B22" s="50" t="s">
        <v>47</v>
      </c>
      <c r="C22" s="54" t="s">
        <v>91</v>
      </c>
      <c r="D22" s="110">
        <v>6018.9658633966583</v>
      </c>
      <c r="E22" s="110">
        <v>3517.5445778825547</v>
      </c>
      <c r="F22" s="110">
        <f t="shared" si="1"/>
        <v>9536.5104412792134</v>
      </c>
      <c r="G22" s="110">
        <v>9501.1911398163757</v>
      </c>
      <c r="H22" s="110">
        <f>SUMIFS(TRANSF_OTROS!H:H,TRANSF_OTROS!A:A,BENEF_OTROS!A22,TRANSF_OTROS!J:J,"AJUSTE")</f>
        <v>9536.5105778825546</v>
      </c>
      <c r="I22" s="110">
        <f>SUMIFS(TRANSF_OTROS!H:H,TRANSF_OTROS!C:C,BENEF_OTROS!A22,TRANSF_OTROS!J:J,"AJUSTE")</f>
        <v>35.319000000000003</v>
      </c>
      <c r="J22" s="110">
        <f t="shared" si="2"/>
        <v>-4.3806617891561928E-4</v>
      </c>
      <c r="K22" s="110">
        <f>SUMIFS(EXP_OTROS!J:J,EXP_OTROS!A:A,BENEF_OTROS!A22,EXP_OTROS!T:T,"AJUSTE")</f>
        <v>0</v>
      </c>
      <c r="L22" s="110">
        <f>SUMIFS(EXP_OTROS!P:P,EXP_OTROS!A:A,BENEF_OTROS!A22,EXP_OTROS!T:T,"AJUSTE")</f>
        <v>0</v>
      </c>
      <c r="M22" s="110">
        <f>SUMIFS(EXP_OTROS!K:K,EXP_OTROS!A:A,BENEF_OTROS!A22,EXP_OTROS!T:T,"AJUSTE")</f>
        <v>0</v>
      </c>
      <c r="N22" s="110">
        <f t="shared" si="3"/>
        <v>0</v>
      </c>
      <c r="O22" s="110">
        <f t="shared" si="0"/>
        <v>-4.3806617891561928E-4</v>
      </c>
      <c r="P22" s="196">
        <f t="shared" si="4"/>
        <v>0</v>
      </c>
      <c r="Q22" s="110">
        <f>SUMIFS(TRANSF_DERECHO_OTROS!H:H,TRANSF_DERECHO_OTROS!A:A,BENEF_OTROS!A22,TRANSF_DERECHO_OTROS!J:J,"AJUSTE")</f>
        <v>0</v>
      </c>
      <c r="R22" s="110">
        <f>SUMIFS(TRANSF_DERECHO_OTROS!H:H,TRANSF_DERECHO_OTROS!C:C,BENEF_OTROS!A22,TRANSF_DERECHO_OTROS!J:J,"AJUSTE")</f>
        <v>0</v>
      </c>
      <c r="S22" s="110">
        <f t="shared" si="5"/>
        <v>0</v>
      </c>
      <c r="T22" s="110">
        <v>50.45614494691236</v>
      </c>
    </row>
    <row r="23" spans="1:20" s="51" customFormat="1" x14ac:dyDescent="0.25">
      <c r="A23" s="50" t="s">
        <v>147</v>
      </c>
      <c r="B23" s="50" t="s">
        <v>36</v>
      </c>
      <c r="C23" s="54" t="s">
        <v>118</v>
      </c>
      <c r="D23" s="110">
        <v>1922.2761152674893</v>
      </c>
      <c r="E23" s="110">
        <v>1123.3976201081991</v>
      </c>
      <c r="F23" s="110">
        <f t="shared" si="1"/>
        <v>3045.6737353756885</v>
      </c>
      <c r="G23" s="110">
        <v>3034.3938160090029</v>
      </c>
      <c r="H23" s="110">
        <f>SUMIFS(TRANSF_OTROS!H:H,TRANSF_OTROS!A:A,BENEF_OTROS!A23,TRANSF_OTROS!J:J,"AJUSTE")</f>
        <v>8379.8140625999004</v>
      </c>
      <c r="I23" s="110">
        <f>SUMIFS(TRANSF_OTROS!H:H,TRANSF_OTROS!C:C,BENEF_OTROS!A23,TRANSF_OTROS!J:J,"AJUSTE")</f>
        <v>12211.930327224212</v>
      </c>
      <c r="J23" s="110">
        <f t="shared" si="2"/>
        <v>6866.5100806333148</v>
      </c>
      <c r="K23" s="110">
        <f>SUMIFS(EXP_OTROS!J:J,EXP_OTROS!A:A,BENEF_OTROS!A23,EXP_OTROS!T:T,"AJUSTE")</f>
        <v>6919.1350000000002</v>
      </c>
      <c r="L23" s="110">
        <f>SUMIFS(EXP_OTROS!P:P,EXP_OTROS!A:A,BENEF_OTROS!A23,EXP_OTROS!T:T,"AJUSTE")</f>
        <v>52.625</v>
      </c>
      <c r="M23" s="110">
        <f>SUMIFS(EXP_OTROS!K:K,EXP_OTROS!A:A,BENEF_OTROS!A23,EXP_OTROS!T:T,"AJUSTE")</f>
        <v>6866.51</v>
      </c>
      <c r="N23" s="110">
        <f t="shared" si="3"/>
        <v>52.625</v>
      </c>
      <c r="O23" s="110">
        <f t="shared" si="0"/>
        <v>8.0633314610167872E-5</v>
      </c>
      <c r="P23" s="196">
        <f t="shared" si="4"/>
        <v>0.99999998825701653</v>
      </c>
      <c r="Q23" s="110">
        <f>SUMIFS(TRANSF_DERECHO_OTROS!H:H,TRANSF_DERECHO_OTROS!A:A,BENEF_OTROS!A23,TRANSF_DERECHO_OTROS!J:J,"AJUSTE")</f>
        <v>0</v>
      </c>
      <c r="R23" s="110">
        <f>SUMIFS(TRANSF_DERECHO_OTROS!H:H,TRANSF_DERECHO_OTROS!C:C,BENEF_OTROS!A23,TRANSF_DERECHO_OTROS!J:J,"AJUSTE")</f>
        <v>0</v>
      </c>
      <c r="S23" s="110">
        <f t="shared" si="5"/>
        <v>2942.79</v>
      </c>
      <c r="T23" s="110">
        <v>16.114170523836417</v>
      </c>
    </row>
    <row r="24" spans="1:20" s="51" customFormat="1" x14ac:dyDescent="0.25">
      <c r="A24" s="50" t="s">
        <v>148</v>
      </c>
      <c r="B24" s="50" t="s">
        <v>38</v>
      </c>
      <c r="C24" s="54" t="s">
        <v>92</v>
      </c>
      <c r="D24" s="110">
        <v>5281.2762243943735</v>
      </c>
      <c r="E24" s="110">
        <v>3086.4312855456087</v>
      </c>
      <c r="F24" s="110">
        <f t="shared" si="1"/>
        <v>8367.7075099399826</v>
      </c>
      <c r="G24" s="110">
        <v>6055.5710808229942</v>
      </c>
      <c r="H24" s="110">
        <f>SUMIFS(TRANSF_OTROS!H:H,TRANSF_OTROS!A:A,BENEF_OTROS!A24,TRANSF_OTROS!J:J,"AJUSTE")</f>
        <v>0</v>
      </c>
      <c r="I24" s="110">
        <f>SUMIFS(TRANSF_OTROS!H:H,TRANSF_OTROS!C:C,BENEF_OTROS!A24,TRANSF_OTROS!J:J,"AJUSTE")</f>
        <v>1996.5930000000001</v>
      </c>
      <c r="J24" s="110">
        <f t="shared" si="2"/>
        <v>8052.164080822994</v>
      </c>
      <c r="K24" s="110">
        <f>SUMIFS(EXP_OTROS!J:J,EXP_OTROS!A:A,BENEF_OTROS!A24,EXP_OTROS!T:T,"AJUSTE")</f>
        <v>7701.1424999999999</v>
      </c>
      <c r="L24" s="110">
        <f>SUMIFS(EXP_OTROS!P:P,EXP_OTROS!A:A,BENEF_OTROS!A24,EXP_OTROS!T:T,"AJUSTE")</f>
        <v>0</v>
      </c>
      <c r="M24" s="110">
        <f>SUMIFS(EXP_OTROS!K:K,EXP_OTROS!A:A,BENEF_OTROS!A24,EXP_OTROS!T:T,"AJUSTE")</f>
        <v>7701.1424999999999</v>
      </c>
      <c r="N24" s="110">
        <f t="shared" si="3"/>
        <v>0</v>
      </c>
      <c r="O24" s="110">
        <f t="shared" si="0"/>
        <v>351.02158082299411</v>
      </c>
      <c r="P24" s="196">
        <f t="shared" si="4"/>
        <v>0.95640655390282148</v>
      </c>
      <c r="Q24" s="110">
        <f>SUMIFS(TRANSF_DERECHO_OTROS!H:H,TRANSF_DERECHO_OTROS!A:A,BENEF_OTROS!A24,TRANSF_DERECHO_OTROS!J:J,"AJUSTE")</f>
        <v>855.68</v>
      </c>
      <c r="R24" s="110">
        <f>SUMIFS(TRANSF_DERECHO_OTROS!H:H,TRANSF_DERECHO_OTROS!C:C,BENEF_OTROS!A24,TRANSF_DERECHO_OTROS!J:J,"AJUSTE")</f>
        <v>0</v>
      </c>
      <c r="S24" s="110">
        <f t="shared" si="5"/>
        <v>3300.4896428571428</v>
      </c>
      <c r="T24" s="110">
        <v>44.272196375665608</v>
      </c>
    </row>
    <row r="25" spans="1:20" s="51" customFormat="1" x14ac:dyDescent="0.25">
      <c r="A25" s="50" t="s">
        <v>149</v>
      </c>
      <c r="B25" s="50" t="s">
        <v>234</v>
      </c>
      <c r="C25" s="54" t="s">
        <v>119</v>
      </c>
      <c r="D25" s="110">
        <v>6039.7390690131861</v>
      </c>
      <c r="E25" s="110">
        <v>3529.6846495227719</v>
      </c>
      <c r="F25" s="110">
        <f t="shared" si="1"/>
        <v>9569.423718535958</v>
      </c>
      <c r="G25" s="110">
        <v>8157.0424429783725</v>
      </c>
      <c r="H25" s="110">
        <f>SUMIFS(TRANSF_OTROS!H:H,TRANSF_OTROS!A:A,BENEF_OTROS!A25,TRANSF_OTROS!J:J,"AJUSTE")</f>
        <v>2215.1354900000001</v>
      </c>
      <c r="I25" s="110">
        <f>SUMIFS(TRANSF_OTROS!H:H,TRANSF_OTROS!C:C,BENEF_OTROS!A25,TRANSF_OTROS!J:J,"AJUSTE")</f>
        <v>15008.393172666576</v>
      </c>
      <c r="J25" s="110">
        <f t="shared" si="2"/>
        <v>20950.30012564495</v>
      </c>
      <c r="K25" s="110">
        <f>SUMIFS(EXP_OTROS!J:J,EXP_OTROS!A:A,BENEF_OTROS!A25,EXP_OTROS!T:T,"AJUSTE")</f>
        <v>19196.798985000001</v>
      </c>
      <c r="L25" s="110">
        <f>SUMIFS(EXP_OTROS!P:P,EXP_OTROS!A:A,BENEF_OTROS!A25,EXP_OTROS!T:T,"AJUSTE")</f>
        <v>951.08716000000004</v>
      </c>
      <c r="M25" s="110">
        <f>SUMIFS(EXP_OTROS!K:K,EXP_OTROS!A:A,BENEF_OTROS!A25,EXP_OTROS!T:T,"AJUSTE")</f>
        <v>18245.711824999998</v>
      </c>
      <c r="N25" s="110">
        <f t="shared" si="3"/>
        <v>951.08716000000277</v>
      </c>
      <c r="O25" s="110">
        <f t="shared" si="0"/>
        <v>2704.5883006449485</v>
      </c>
      <c r="P25" s="196">
        <f t="shared" si="4"/>
        <v>0.87090455580947479</v>
      </c>
      <c r="Q25" s="110">
        <f>SUMIFS(TRANSF_DERECHO_OTROS!H:H,TRANSF_DERECHO_OTROS!A:A,BENEF_OTROS!A25,TRANSF_DERECHO_OTROS!J:J,"AJUSTE")</f>
        <v>0</v>
      </c>
      <c r="R25" s="110">
        <f>SUMIFS(TRANSF_DERECHO_OTROS!H:H,TRANSF_DERECHO_OTROS!C:C,BENEF_OTROS!A25,TRANSF_DERECHO_OTROS!J:J,"AJUSTE")</f>
        <v>0</v>
      </c>
      <c r="S25" s="110">
        <f t="shared" si="5"/>
        <v>7819.5907821428564</v>
      </c>
      <c r="T25" s="110">
        <v>50.630283810196758</v>
      </c>
    </row>
    <row r="26" spans="1:20" s="51" customFormat="1" x14ac:dyDescent="0.25">
      <c r="A26" s="50" t="s">
        <v>150</v>
      </c>
      <c r="B26" s="50" t="s">
        <v>46</v>
      </c>
      <c r="C26" s="54" t="s">
        <v>93</v>
      </c>
      <c r="D26" s="110">
        <v>10606.697614126626</v>
      </c>
      <c r="E26" s="110">
        <v>6198.6614525765399</v>
      </c>
      <c r="F26" s="110">
        <f t="shared" si="1"/>
        <v>16805.359066703168</v>
      </c>
      <c r="G26" s="110">
        <v>9749.6277192365633</v>
      </c>
      <c r="H26" s="110">
        <f>SUMIFS(TRANSF_OTROS!H:H,TRANSF_OTROS!A:A,BENEF_OTROS!A26,TRANSF_OTROS!J:J,"AJUSTE")</f>
        <v>7495.6459999999997</v>
      </c>
      <c r="I26" s="110">
        <f>SUMIFS(TRANSF_OTROS!H:H,TRANSF_OTROS!C:C,BENEF_OTROS!A26,TRANSF_OTROS!J:J,"AJUSTE")</f>
        <v>0</v>
      </c>
      <c r="J26" s="110">
        <f t="shared" si="2"/>
        <v>2253.9817192365635</v>
      </c>
      <c r="K26" s="110">
        <f>SUMIFS(EXP_OTROS!J:J,EXP_OTROS!A:A,BENEF_OTROS!A26,EXP_OTROS!T:T,"AJUSTE")</f>
        <v>0</v>
      </c>
      <c r="L26" s="110">
        <f>SUMIFS(EXP_OTROS!P:P,EXP_OTROS!A:A,BENEF_OTROS!A26,EXP_OTROS!T:T,"AJUSTE")</f>
        <v>0</v>
      </c>
      <c r="M26" s="110">
        <f>SUMIFS(EXP_OTROS!K:K,EXP_OTROS!A:A,BENEF_OTROS!A26,EXP_OTROS!T:T,"AJUSTE")</f>
        <v>0</v>
      </c>
      <c r="N26" s="110">
        <f t="shared" si="3"/>
        <v>0</v>
      </c>
      <c r="O26" s="110">
        <f t="shared" si="0"/>
        <v>2253.9817192365635</v>
      </c>
      <c r="P26" s="196">
        <f t="shared" si="4"/>
        <v>0</v>
      </c>
      <c r="Q26" s="110">
        <f>SUMIFS(TRANSF_DERECHO_OTROS!H:H,TRANSF_DERECHO_OTROS!A:A,BENEF_OTROS!A26,TRANSF_DERECHO_OTROS!J:J,"AJUSTE")</f>
        <v>0</v>
      </c>
      <c r="R26" s="110">
        <f>SUMIFS(TRANSF_DERECHO_OTROS!H:H,TRANSF_DERECHO_OTROS!C:C,BENEF_OTROS!A26,TRANSF_DERECHO_OTROS!J:J,"AJUSTE")</f>
        <v>0</v>
      </c>
      <c r="S26" s="110">
        <f t="shared" si="5"/>
        <v>0</v>
      </c>
      <c r="T26" s="110">
        <v>88.914455468340265</v>
      </c>
    </row>
    <row r="27" spans="1:20" s="51" customFormat="1" x14ac:dyDescent="0.25">
      <c r="A27" s="50" t="s">
        <v>151</v>
      </c>
      <c r="B27" s="50" t="s">
        <v>10</v>
      </c>
      <c r="C27" s="54" t="s">
        <v>94</v>
      </c>
      <c r="D27" s="110">
        <v>12569.052649109501</v>
      </c>
      <c r="E27" s="110">
        <v>7345.4815990674851</v>
      </c>
      <c r="F27" s="110">
        <f t="shared" si="1"/>
        <v>19914.534248176984</v>
      </c>
      <c r="G27" s="110">
        <v>11553.415452241325</v>
      </c>
      <c r="H27" s="110">
        <f>SUMIFS(TRANSF_OTROS!H:H,TRANSF_OTROS!A:A,BENEF_OTROS!A27,TRANSF_OTROS!J:J,"AJUSTE")</f>
        <v>0</v>
      </c>
      <c r="I27" s="110">
        <f>SUMIFS(TRANSF_OTROS!H:H,TRANSF_OTROS!C:C,BENEF_OTROS!A27,TRANSF_OTROS!J:J,"AJUSTE")</f>
        <v>20747.834788196153</v>
      </c>
      <c r="J27" s="110">
        <f t="shared" si="2"/>
        <v>32301.250240437475</v>
      </c>
      <c r="K27" s="110">
        <f>SUMIFS(EXP_OTROS!J:J,EXP_OTROS!A:A,BENEF_OTROS!A27,EXP_OTROS!T:T,"AJUSTE")</f>
        <v>32311.75</v>
      </c>
      <c r="L27" s="110">
        <f>SUMIFS(EXP_OTROS!P:P,EXP_OTROS!A:A,BENEF_OTROS!A27,EXP_OTROS!T:T,"AJUSTE")</f>
        <v>210.5</v>
      </c>
      <c r="M27" s="110">
        <f>SUMIFS(EXP_OTROS!K:K,EXP_OTROS!A:A,BENEF_OTROS!A27,EXP_OTROS!T:T,"AJUSTE")</f>
        <v>32101.25</v>
      </c>
      <c r="N27" s="110">
        <f t="shared" si="3"/>
        <v>210.5</v>
      </c>
      <c r="O27" s="110">
        <f t="shared" si="0"/>
        <v>200.00024043747544</v>
      </c>
      <c r="P27" s="196">
        <f t="shared" si="4"/>
        <v>0.9938082817553886</v>
      </c>
      <c r="Q27" s="110">
        <f>SUMIFS(TRANSF_DERECHO_OTROS!H:H,TRANSF_DERECHO_OTROS!A:A,BENEF_OTROS!A27,TRANSF_DERECHO_OTROS!J:J,"AJUSTE")</f>
        <v>0</v>
      </c>
      <c r="R27" s="110">
        <f>SUMIFS(TRANSF_DERECHO_OTROS!H:H,TRANSF_DERECHO_OTROS!C:C,BENEF_OTROS!A27,TRANSF_DERECHO_OTROS!J:J,"AJUSTE")</f>
        <v>0</v>
      </c>
      <c r="S27" s="110">
        <f t="shared" si="5"/>
        <v>13757.678571428571</v>
      </c>
      <c r="T27" s="110">
        <v>105.36460194358938</v>
      </c>
    </row>
    <row r="28" spans="1:20" s="51" customFormat="1" x14ac:dyDescent="0.25">
      <c r="A28" s="50" t="s">
        <v>152</v>
      </c>
      <c r="B28" s="50" t="s">
        <v>30</v>
      </c>
      <c r="C28" s="54" t="s">
        <v>95</v>
      </c>
      <c r="D28" s="110">
        <v>7318.3776745381083</v>
      </c>
      <c r="E28" s="110">
        <v>4276.9339936812639</v>
      </c>
      <c r="F28" s="110">
        <f t="shared" si="1"/>
        <v>11595.311668219372</v>
      </c>
      <c r="G28" s="110">
        <v>9648.3837173100674</v>
      </c>
      <c r="H28" s="110">
        <f>SUMIFS(TRANSF_OTROS!H:H,TRANSF_OTROS!A:A,BENEF_OTROS!A28,TRANSF_OTROS!J:J,"AJUSTE")</f>
        <v>11595.311668219372</v>
      </c>
      <c r="I28" s="110">
        <f>SUMIFS(TRANSF_OTROS!H:H,TRANSF_OTROS!C:C,BENEF_OTROS!A28,TRANSF_OTROS!J:J,"AJUSTE")</f>
        <v>1946.9284401271852</v>
      </c>
      <c r="J28" s="110">
        <f t="shared" si="2"/>
        <v>4.8921788038569503E-4</v>
      </c>
      <c r="K28" s="110">
        <f>SUMIFS(EXP_OTROS!J:J,EXP_OTROS!A:A,BENEF_OTROS!A28,EXP_OTROS!T:T,"AJUSTE")</f>
        <v>0</v>
      </c>
      <c r="L28" s="110">
        <f>SUMIFS(EXP_OTROS!P:P,EXP_OTROS!A:A,BENEF_OTROS!A28,EXP_OTROS!T:T,"AJUSTE")</f>
        <v>0</v>
      </c>
      <c r="M28" s="110">
        <f>SUMIFS(EXP_OTROS!K:K,EXP_OTROS!A:A,BENEF_OTROS!A28,EXP_OTROS!T:T,"AJUSTE")</f>
        <v>0</v>
      </c>
      <c r="N28" s="110">
        <f t="shared" si="3"/>
        <v>0</v>
      </c>
      <c r="O28" s="110">
        <f t="shared" si="0"/>
        <v>4.8921788038569503E-4</v>
      </c>
      <c r="P28" s="196">
        <f t="shared" si="4"/>
        <v>0</v>
      </c>
      <c r="Q28" s="110">
        <f>SUMIFS(TRANSF_DERECHO_OTROS!H:H,TRANSF_DERECHO_OTROS!A:A,BENEF_OTROS!A28,TRANSF_DERECHO_OTROS!J:J,"AJUSTE")</f>
        <v>0</v>
      </c>
      <c r="R28" s="110">
        <f>SUMIFS(TRANSF_DERECHO_OTROS!H:H,TRANSF_DERECHO_OTROS!C:C,BENEF_OTROS!A28,TRANSF_DERECHO_OTROS!J:J,"AJUSTE")</f>
        <v>0</v>
      </c>
      <c r="S28" s="110">
        <f t="shared" si="5"/>
        <v>0</v>
      </c>
      <c r="T28" s="110">
        <v>61.348931544589426</v>
      </c>
    </row>
    <row r="29" spans="1:20" s="51" customFormat="1" x14ac:dyDescent="0.25">
      <c r="A29" s="50" t="s">
        <v>153</v>
      </c>
      <c r="B29" s="50" t="s">
        <v>34</v>
      </c>
      <c r="C29" s="54" t="s">
        <v>96</v>
      </c>
      <c r="D29" s="110">
        <v>6703.8627224811808</v>
      </c>
      <c r="E29" s="110">
        <v>3917.8052352377376</v>
      </c>
      <c r="F29" s="110">
        <f t="shared" si="1"/>
        <v>10621.667957718919</v>
      </c>
      <c r="G29" s="110">
        <v>6321.6905247156474</v>
      </c>
      <c r="H29" s="110">
        <f>SUMIFS(TRANSF_OTROS!H:H,TRANSF_OTROS!A:A,BENEF_OTROS!A29,TRANSF_OTROS!J:J,"AJUSTE")</f>
        <v>10621.667957718919</v>
      </c>
      <c r="I29" s="110">
        <f>SUMIFS(TRANSF_OTROS!H:H,TRANSF_OTROS!C:C,BENEF_OTROS!A29,TRANSF_OTROS!J:J,"AJUSTE")</f>
        <v>4299.9769999999999</v>
      </c>
      <c r="J29" s="110">
        <f t="shared" si="2"/>
        <v>-4.3300327160977758E-4</v>
      </c>
      <c r="K29" s="110">
        <f>SUMIFS(EXP_OTROS!J:J,EXP_OTROS!A:A,BENEF_OTROS!A29,EXP_OTROS!T:T,"AJUSTE")</f>
        <v>0</v>
      </c>
      <c r="L29" s="110">
        <f>SUMIFS(EXP_OTROS!P:P,EXP_OTROS!A:A,BENEF_OTROS!A29,EXP_OTROS!T:T,"AJUSTE")</f>
        <v>0</v>
      </c>
      <c r="M29" s="110">
        <f>SUMIFS(EXP_OTROS!K:K,EXP_OTROS!A:A,BENEF_OTROS!A29,EXP_OTROS!T:T,"AJUSTE")</f>
        <v>0</v>
      </c>
      <c r="N29" s="110">
        <f t="shared" si="3"/>
        <v>0</v>
      </c>
      <c r="O29" s="110">
        <f t="shared" si="0"/>
        <v>-4.3300327160977758E-4</v>
      </c>
      <c r="P29" s="196">
        <f t="shared" si="4"/>
        <v>0</v>
      </c>
      <c r="Q29" s="110">
        <f>SUMIFS(TRANSF_DERECHO_OTROS!H:H,TRANSF_DERECHO_OTROS!A:A,BENEF_OTROS!A29,TRANSF_DERECHO_OTROS!J:J,"AJUSTE")</f>
        <v>0</v>
      </c>
      <c r="R29" s="110">
        <f>SUMIFS(TRANSF_DERECHO_OTROS!H:H,TRANSF_DERECHO_OTROS!C:C,BENEF_OTROS!A29,TRANSF_DERECHO_OTROS!J:J,"AJUSTE")</f>
        <v>0</v>
      </c>
      <c r="S29" s="110">
        <f t="shared" si="5"/>
        <v>0</v>
      </c>
      <c r="T29" s="110">
        <v>56.197539063434569</v>
      </c>
    </row>
    <row r="30" spans="1:20" s="51" customFormat="1" x14ac:dyDescent="0.25">
      <c r="A30" s="50" t="s">
        <v>154</v>
      </c>
      <c r="B30" s="44" t="s">
        <v>235</v>
      </c>
      <c r="C30" s="54" t="s">
        <v>121</v>
      </c>
      <c r="D30" s="110">
        <v>5349.2948532556593</v>
      </c>
      <c r="E30" s="110">
        <v>3126.1820607744617</v>
      </c>
      <c r="F30" s="110">
        <f t="shared" si="1"/>
        <v>8475.4769140301214</v>
      </c>
      <c r="G30" s="110">
        <v>6133.5620103614056</v>
      </c>
      <c r="H30" s="110">
        <f>SUMIFS(TRANSF_OTROS!H:H,TRANSF_OTROS!A:A,BENEF_OTROS!A30,TRANSF_OTROS!J:J,"AJUSTE")</f>
        <v>0</v>
      </c>
      <c r="I30" s="110">
        <f>SUMIFS(TRANSF_OTROS!H:H,TRANSF_OTROS!C:C,BENEF_OTROS!A30,TRANSF_OTROS!J:J,"AJUSTE")</f>
        <v>2180.7800000000002</v>
      </c>
      <c r="J30" s="110">
        <f t="shared" si="2"/>
        <v>8314.3420103614062</v>
      </c>
      <c r="K30" s="110">
        <f>SUMIFS(EXP_OTROS!J:J,EXP_OTROS!A:A,BENEF_OTROS!A30,EXP_OTROS!T:T,"AJUSTE")</f>
        <v>8313.6985524999982</v>
      </c>
      <c r="L30" s="110">
        <f>SUMIFS(EXP_OTROS!P:P,EXP_OTROS!A:A,BENEF_OTROS!A30,EXP_OTROS!T:T,"AJUSTE")</f>
        <v>0</v>
      </c>
      <c r="M30" s="110">
        <f>SUMIFS(EXP_OTROS!K:K,EXP_OTROS!A:A,BENEF_OTROS!A30,EXP_OTROS!T:T,"AJUSTE")</f>
        <v>8313.6975000000002</v>
      </c>
      <c r="N30" s="110">
        <f t="shared" si="3"/>
        <v>1.0524999979679706E-3</v>
      </c>
      <c r="O30" s="110">
        <f t="shared" si="0"/>
        <v>0.64345786140802375</v>
      </c>
      <c r="P30" s="196">
        <f t="shared" si="4"/>
        <v>0.99992248209652634</v>
      </c>
      <c r="Q30" s="110">
        <f>SUMIFS(TRANSF_DERECHO_OTROS!H:H,TRANSF_DERECHO_OTROS!A:A,BENEF_OTROS!A30,TRANSF_DERECHO_OTROS!J:J,"AJUSTE")</f>
        <v>934.61699999999996</v>
      </c>
      <c r="R30" s="110">
        <f>SUMIFS(TRANSF_DERECHO_OTROS!H:H,TRANSF_DERECHO_OTROS!C:C,BENEF_OTROS!A30,TRANSF_DERECHO_OTROS!J:J,"AJUSTE")</f>
        <v>0</v>
      </c>
      <c r="S30" s="110">
        <f t="shared" si="5"/>
        <v>3563.0132142857142</v>
      </c>
      <c r="T30" s="110">
        <v>44.842386982292261</v>
      </c>
    </row>
    <row r="31" spans="1:20" s="51" customFormat="1" x14ac:dyDescent="0.25">
      <c r="A31" s="50" t="s">
        <v>155</v>
      </c>
      <c r="B31" s="50" t="s">
        <v>23</v>
      </c>
      <c r="C31" s="54" t="s">
        <v>120</v>
      </c>
      <c r="D31" s="110">
        <v>2951.037256874286</v>
      </c>
      <c r="E31" s="110">
        <v>1724.6160449545437</v>
      </c>
      <c r="F31" s="110">
        <f t="shared" si="1"/>
        <v>4675.6533018288301</v>
      </c>
      <c r="G31" s="110">
        <v>4658.3366104122097</v>
      </c>
      <c r="H31" s="110">
        <f>SUMIFS(TRANSF_OTROS!H:H,TRANSF_OTROS!A:A,BENEF_OTROS!A31,TRANSF_OTROS!J:J,"AJUSTE")</f>
        <v>4675.6533018288301</v>
      </c>
      <c r="I31" s="110">
        <f>SUMIFS(TRANSF_OTROS!H:H,TRANSF_OTROS!C:C,BENEF_OTROS!A31,TRANSF_OTROS!J:J,"AJUSTE")</f>
        <v>17.317</v>
      </c>
      <c r="J31" s="110">
        <f t="shared" si="2"/>
        <v>3.0858337958505899E-4</v>
      </c>
      <c r="K31" s="110">
        <f>SUMIFS(EXP_OTROS!J:J,EXP_OTROS!A:A,BENEF_OTROS!A31,EXP_OTROS!T:T,"AJUSTE")</f>
        <v>0</v>
      </c>
      <c r="L31" s="110">
        <f>SUMIFS(EXP_OTROS!P:P,EXP_OTROS!A:A,BENEF_OTROS!A31,EXP_OTROS!T:T,"AJUSTE")</f>
        <v>0</v>
      </c>
      <c r="M31" s="110">
        <f>SUMIFS(EXP_OTROS!K:K,EXP_OTROS!A:A,BENEF_OTROS!A31,EXP_OTROS!T:T,"AJUSTE")</f>
        <v>0</v>
      </c>
      <c r="N31" s="110">
        <f t="shared" si="3"/>
        <v>0</v>
      </c>
      <c r="O31" s="110">
        <f t="shared" si="0"/>
        <v>3.0858337958505899E-4</v>
      </c>
      <c r="P31" s="196">
        <f t="shared" si="4"/>
        <v>0</v>
      </c>
      <c r="Q31" s="110">
        <f>SUMIFS(TRANSF_DERECHO_OTROS!H:H,TRANSF_DERECHO_OTROS!A:A,BENEF_OTROS!A31,TRANSF_DERECHO_OTROS!J:J,"AJUSTE")</f>
        <v>0</v>
      </c>
      <c r="R31" s="110">
        <f>SUMIFS(TRANSF_DERECHO_OTROS!H:H,TRANSF_DERECHO_OTROS!C:C,BENEF_OTROS!A31,TRANSF_DERECHO_OTROS!J:J,"AJUSTE")</f>
        <v>0</v>
      </c>
      <c r="S31" s="110">
        <f t="shared" si="5"/>
        <v>0</v>
      </c>
      <c r="T31" s="110">
        <v>24.738130595171818</v>
      </c>
    </row>
    <row r="32" spans="1:20" s="51" customFormat="1" x14ac:dyDescent="0.25">
      <c r="A32" s="50" t="s">
        <v>156</v>
      </c>
      <c r="B32" s="50" t="s">
        <v>40</v>
      </c>
      <c r="C32" s="54" t="s">
        <v>122</v>
      </c>
      <c r="D32" s="110">
        <v>6134.6485978212477</v>
      </c>
      <c r="E32" s="110">
        <v>3585.1507388851373</v>
      </c>
      <c r="F32" s="110">
        <f t="shared" si="1"/>
        <v>9719.7993367063846</v>
      </c>
      <c r="G32" s="110">
        <v>7034.0575007961625</v>
      </c>
      <c r="H32" s="110">
        <f>SUMIFS(TRANSF_OTROS!H:H,TRANSF_OTROS!A:A,BENEF_OTROS!A32,TRANSF_OTROS!J:J,"AJUSTE")</f>
        <v>0</v>
      </c>
      <c r="I32" s="110">
        <f>SUMIFS(TRANSF_OTROS!H:H,TRANSF_OTROS!C:C,BENEF_OTROS!A32,TRANSF_OTROS!J:J,"AJUSTE")</f>
        <v>2269.19</v>
      </c>
      <c r="J32" s="110">
        <f t="shared" si="2"/>
        <v>9303.2475007961621</v>
      </c>
      <c r="K32" s="110">
        <f>SUMIFS(EXP_OTROS!J:J,EXP_OTROS!A:A,BENEF_OTROS!A32,EXP_OTROS!T:T,"AJUSTE")</f>
        <v>8850.4714475000001</v>
      </c>
      <c r="L32" s="110">
        <f>SUMIFS(EXP_OTROS!P:P,EXP_OTROS!A:A,BENEF_OTROS!A32,EXP_OTROS!T:T,"AJUSTE")</f>
        <v>0</v>
      </c>
      <c r="M32" s="110">
        <f>SUMIFS(EXP_OTROS!K:K,EXP_OTROS!A:A,BENEF_OTROS!A32,EXP_OTROS!T:T,"AJUSTE")</f>
        <v>8850.4714475000001</v>
      </c>
      <c r="N32" s="110">
        <f t="shared" si="3"/>
        <v>0</v>
      </c>
      <c r="O32" s="110">
        <f t="shared" si="0"/>
        <v>452.77605329616199</v>
      </c>
      <c r="P32" s="196">
        <f t="shared" si="4"/>
        <v>0.95133139763750085</v>
      </c>
      <c r="Q32" s="110">
        <f>SUMIFS(TRANSF_DERECHO_OTROS!H:H,TRANSF_DERECHO_OTROS!A:A,BENEF_OTROS!A32,TRANSF_DERECHO_OTROS!J:J,"AJUSTE")</f>
        <v>972.50699999999995</v>
      </c>
      <c r="R32" s="110">
        <f>SUMIFS(TRANSF_DERECHO_OTROS!H:H,TRANSF_DERECHO_OTROS!C:C,BENEF_OTROS!A32,TRANSF_DERECHO_OTROS!J:J,"AJUSTE")</f>
        <v>0</v>
      </c>
      <c r="S32" s="110">
        <f t="shared" si="5"/>
        <v>3793.0591917857141</v>
      </c>
      <c r="T32" s="110">
        <v>51.425897051917367</v>
      </c>
    </row>
    <row r="33" spans="1:22" s="51" customFormat="1" x14ac:dyDescent="0.25">
      <c r="A33" s="50" t="s">
        <v>157</v>
      </c>
      <c r="B33" s="50" t="s">
        <v>11</v>
      </c>
      <c r="C33" s="54" t="s">
        <v>97</v>
      </c>
      <c r="D33" s="110">
        <v>7839.3312211982538</v>
      </c>
      <c r="E33" s="110">
        <v>4581.384519730429</v>
      </c>
      <c r="F33" s="110">
        <f t="shared" si="1"/>
        <v>12420.715740928683</v>
      </c>
      <c r="G33" s="110">
        <v>7205.8772442684131</v>
      </c>
      <c r="H33" s="110">
        <f>SUMIFS(TRANSF_OTROS!H:H,TRANSF_OTROS!A:A,BENEF_OTROS!A33,TRANSF_OTROS!J:J,"AJUSTE")</f>
        <v>7839.3312211982538</v>
      </c>
      <c r="I33" s="110">
        <f>SUMIFS(TRANSF_OTROS!H:H,TRANSF_OTROS!C:C,BENEF_OTROS!A33,TRANSF_OTROS!J:J,"AJUSTE")</f>
        <v>833.45399999999995</v>
      </c>
      <c r="J33" s="110">
        <f t="shared" si="2"/>
        <v>200.00002307015916</v>
      </c>
      <c r="K33" s="110">
        <f>SUMIFS(EXP_OTROS!J:J,EXP_OTROS!A:A,BENEF_OTROS!A33,EXP_OTROS!T:T,"AJUSTE")</f>
        <v>0</v>
      </c>
      <c r="L33" s="110">
        <f>SUMIFS(EXP_OTROS!P:P,EXP_OTROS!A:A,BENEF_OTROS!A33,EXP_OTROS!T:T,"AJUSTE")</f>
        <v>0</v>
      </c>
      <c r="M33" s="110">
        <f>SUMIFS(EXP_OTROS!K:K,EXP_OTROS!A:A,BENEF_OTROS!A33,EXP_OTROS!T:T,"AJUSTE")</f>
        <v>0</v>
      </c>
      <c r="N33" s="110">
        <f t="shared" si="3"/>
        <v>0</v>
      </c>
      <c r="O33" s="110">
        <f t="shared" si="0"/>
        <v>200.00002307015916</v>
      </c>
      <c r="P33" s="196">
        <f t="shared" si="4"/>
        <v>0</v>
      </c>
      <c r="Q33" s="110">
        <f>SUMIFS(TRANSF_DERECHO_OTROS!H:H,TRANSF_DERECHO_OTROS!A:A,BENEF_OTROS!A33,TRANSF_DERECHO_OTROS!J:J,"AJUSTE")</f>
        <v>0</v>
      </c>
      <c r="R33" s="110">
        <f>SUMIFS(TRANSF_DERECHO_OTROS!H:H,TRANSF_DERECHO_OTROS!C:C,BENEF_OTROS!A33,TRANSF_DERECHO_OTROS!J:J,"AJUSTE")</f>
        <v>0</v>
      </c>
      <c r="S33" s="110">
        <f t="shared" si="5"/>
        <v>0</v>
      </c>
      <c r="T33" s="110">
        <v>65.71601191311953</v>
      </c>
    </row>
    <row r="34" spans="1:22" s="51" customFormat="1" x14ac:dyDescent="0.25">
      <c r="A34" s="50" t="s">
        <v>158</v>
      </c>
      <c r="B34" s="50" t="s">
        <v>25</v>
      </c>
      <c r="C34" s="54" t="s">
        <v>98</v>
      </c>
      <c r="D34" s="110">
        <v>6322.1256216388983</v>
      </c>
      <c r="E34" s="110">
        <v>3694.7142093506741</v>
      </c>
      <c r="F34" s="110">
        <f t="shared" si="1"/>
        <v>10016.839830989573</v>
      </c>
      <c r="G34" s="110">
        <v>8379.0632115017197</v>
      </c>
      <c r="H34" s="110">
        <f>SUMIFS(TRANSF_OTROS!H:H,TRANSF_OTROS!A:A,BENEF_OTROS!A34,TRANSF_OTROS!J:J,"AJUSTE")</f>
        <v>11065.32321150172</v>
      </c>
      <c r="I34" s="110">
        <v>2686.2600000000016</v>
      </c>
      <c r="J34" s="110">
        <f t="shared" si="2"/>
        <v>0</v>
      </c>
      <c r="K34" s="110">
        <f>SUMIFS(EXP_OTROS!J:J,EXP_OTROS!A:A,BENEF_OTROS!A34,EXP_OTROS!T:T,"AJUSTE")</f>
        <v>0</v>
      </c>
      <c r="L34" s="110">
        <f>SUMIFS(EXP_OTROS!P:P,EXP_OTROS!A:A,BENEF_OTROS!A34,EXP_OTROS!T:T,"AJUSTE")</f>
        <v>0</v>
      </c>
      <c r="M34" s="110">
        <f>SUMIFS(EXP_OTROS!K:K,EXP_OTROS!A:A,BENEF_OTROS!A34,EXP_OTROS!T:T,"AJUSTE")</f>
        <v>0</v>
      </c>
      <c r="N34" s="110">
        <f t="shared" si="3"/>
        <v>0</v>
      </c>
      <c r="O34" s="110">
        <f t="shared" si="0"/>
        <v>0</v>
      </c>
      <c r="P34" s="196">
        <f t="shared" si="4"/>
        <v>0</v>
      </c>
      <c r="Q34" s="110">
        <f>SUMIFS(TRANSF_DERECHO_OTROS!H:H,TRANSF_DERECHO_OTROS!A:A,BENEF_OTROS!A34,TRANSF_DERECHO_OTROS!J:J,"AJUSTE")</f>
        <v>0</v>
      </c>
      <c r="R34" s="110">
        <f>SUMIFS(TRANSF_DERECHO_OTROS!H:H,TRANSF_DERECHO_OTROS!C:C,BENEF_OTROS!A34,TRANSF_DERECHO_OTROS!J:J,"AJUSTE")</f>
        <v>0</v>
      </c>
      <c r="S34" s="110">
        <f t="shared" si="5"/>
        <v>0</v>
      </c>
      <c r="T34" s="110">
        <v>52.997490595167825</v>
      </c>
      <c r="U34" s="51" t="s">
        <v>1184</v>
      </c>
      <c r="V34" s="51" t="s">
        <v>1185</v>
      </c>
    </row>
    <row r="35" spans="1:22" s="51" customFormat="1" x14ac:dyDescent="0.25">
      <c r="A35" s="50" t="s">
        <v>206</v>
      </c>
      <c r="B35" s="50" t="s">
        <v>274</v>
      </c>
      <c r="C35" s="54" t="s">
        <v>208</v>
      </c>
      <c r="D35" s="110">
        <v>5762.4979653789132</v>
      </c>
      <c r="E35" s="110">
        <v>3367.6621421705581</v>
      </c>
      <c r="F35" s="110">
        <f t="shared" si="1"/>
        <v>9130.1601075494709</v>
      </c>
      <c r="G35" s="110">
        <v>9096.3457601287737</v>
      </c>
      <c r="H35" s="110">
        <f>SUMIFS(TRANSF_OTROS!H:H,TRANSF_OTROS!A:A,BENEF_OTROS!A35,TRANSF_OTROS!J:J,"AJUSTE")</f>
        <v>3333.8482377537739</v>
      </c>
      <c r="I35" s="110">
        <f>SUMIFS(TRANSF_OTROS!H:H,TRANSF_OTROS!C:C,BENEF_OTROS!A35,TRANSF_OTROS!J:J,"AJUSTE")</f>
        <v>0</v>
      </c>
      <c r="J35" s="110">
        <f t="shared" si="2"/>
        <v>5762.4975223749998</v>
      </c>
      <c r="K35" s="110">
        <f>SUMIFS(EXP_OTROS!J:J,EXP_OTROS!A:A,BENEF_OTROS!A35,EXP_OTROS!T:T,"AJUSTE")</f>
        <v>5762.4975223749998</v>
      </c>
      <c r="L35" s="110">
        <f>SUMIFS(EXP_OTROS!P:P,EXP_OTROS!A:A,BENEF_OTROS!A35,EXP_OTROS!T:T,"AJUSTE")</f>
        <v>0</v>
      </c>
      <c r="M35" s="110">
        <f>SUMIFS(EXP_OTROS!K:K,EXP_OTROS!A:A,BENEF_OTROS!A35,EXP_OTROS!T:T,"AJUSTE")</f>
        <v>5762.4975223749998</v>
      </c>
      <c r="N35" s="110">
        <f t="shared" si="3"/>
        <v>0</v>
      </c>
      <c r="O35" s="110">
        <f t="shared" si="0"/>
        <v>0</v>
      </c>
      <c r="P35" s="196">
        <f t="shared" si="4"/>
        <v>1</v>
      </c>
      <c r="Q35" s="110">
        <f>SUMIFS(TRANSF_DERECHO_OTROS!H:H,TRANSF_DERECHO_OTROS!A:A,BENEF_OTROS!A35,TRANSF_DERECHO_OTROS!J:J,"AJUSTE")</f>
        <v>0</v>
      </c>
      <c r="R35" s="110">
        <f>SUMIFS(TRANSF_DERECHO_OTROS!H:H,TRANSF_DERECHO_OTROS!C:C,BENEF_OTROS!A35,TRANSF_DERECHO_OTROS!J:J,"AJUSTE")</f>
        <v>1428.873</v>
      </c>
      <c r="S35" s="110">
        <f t="shared" si="5"/>
        <v>2469.6417953035711</v>
      </c>
      <c r="T35" s="110">
        <v>48.306210600996209</v>
      </c>
    </row>
    <row r="36" spans="1:22" s="51" customFormat="1" x14ac:dyDescent="0.25">
      <c r="A36" s="50" t="s">
        <v>159</v>
      </c>
      <c r="B36" s="50" t="s">
        <v>43</v>
      </c>
      <c r="C36" s="54" t="s">
        <v>123</v>
      </c>
      <c r="D36" s="110">
        <v>1974.6851819375213</v>
      </c>
      <c r="E36" s="110">
        <v>1154.0260091838306</v>
      </c>
      <c r="F36" s="110">
        <f t="shared" si="1"/>
        <v>3128.7111911213519</v>
      </c>
      <c r="G36" s="110">
        <v>3117.1237352663202</v>
      </c>
      <c r="H36" s="110">
        <f>SUMIFS(TRANSF_OTROS!H:H,TRANSF_OTROS!A:A,BENEF_OTROS!A36,TRANSF_OTROS!J:J,"AJUSTE")</f>
        <v>0</v>
      </c>
      <c r="I36" s="110">
        <f>SUMIFS(TRANSF_OTROS!H:H,TRANSF_OTROS!C:C,BENEF_OTROS!A36,TRANSF_OTROS!J:J,"AJUSTE")</f>
        <v>0</v>
      </c>
      <c r="J36" s="110">
        <f t="shared" si="2"/>
        <v>3117.1237352663202</v>
      </c>
      <c r="K36" s="110">
        <f>SUMIFS(EXP_OTROS!J:J,EXP_OTROS!A:A,BENEF_OTROS!A36,EXP_OTROS!T:T,"AJUSTE")</f>
        <v>4309.1770749999996</v>
      </c>
      <c r="L36" s="110">
        <f>SUMIFS(EXP_OTROS!P:P,EXP_OTROS!A:A,BENEF_OTROS!A36,EXP_OTROS!T:T,"AJUSTE")</f>
        <v>1192.0615</v>
      </c>
      <c r="M36" s="110">
        <f>SUMIFS(EXP_OTROS!K:K,EXP_OTROS!A:A,BENEF_OTROS!A36,EXP_OTROS!T:T,"AJUSTE")</f>
        <v>3117.1155749999998</v>
      </c>
      <c r="N36" s="110">
        <f t="shared" si="3"/>
        <v>1192.0614999999998</v>
      </c>
      <c r="O36" s="110">
        <f t="shared" si="0"/>
        <v>8.1602663206012949E-3</v>
      </c>
      <c r="P36" s="196">
        <f t="shared" si="4"/>
        <v>0.9999973821166519</v>
      </c>
      <c r="Q36" s="110">
        <f>SUMIFS(TRANSF_DERECHO_OTROS!H:H,TRANSF_DERECHO_OTROS!A:A,BENEF_OTROS!A36,TRANSF_DERECHO_OTROS!J:J,"AJUSTE")</f>
        <v>0</v>
      </c>
      <c r="R36" s="110">
        <f>SUMIFS(TRANSF_DERECHO_OTROS!H:H,TRANSF_DERECHO_OTROS!C:C,BENEF_OTROS!A36,TRANSF_DERECHO_OTROS!J:J,"AJUSTE")</f>
        <v>0</v>
      </c>
      <c r="S36" s="110">
        <f t="shared" si="5"/>
        <v>1335.906675</v>
      </c>
      <c r="T36" s="110">
        <v>16.553508364331037</v>
      </c>
    </row>
    <row r="37" spans="1:22" s="51" customFormat="1" x14ac:dyDescent="0.25">
      <c r="A37" s="44" t="s">
        <v>160</v>
      </c>
      <c r="B37" s="44" t="s">
        <v>16</v>
      </c>
      <c r="C37" s="54" t="s">
        <v>124</v>
      </c>
      <c r="D37" s="110">
        <v>1543.3738754893698</v>
      </c>
      <c r="E37" s="110">
        <v>901.96331572306951</v>
      </c>
      <c r="F37" s="110">
        <f t="shared" si="1"/>
        <v>2445.3371912124394</v>
      </c>
      <c r="G37" s="110">
        <v>2436.2806708042108</v>
      </c>
      <c r="H37" s="110">
        <f>SUMIFS(TRANSF_OTROS!H:H,TRANSF_OTROS!A:A,BENEF_OTROS!A37,TRANSF_OTROS!J:J,"AJUSTE")</f>
        <v>2445.3373157230694</v>
      </c>
      <c r="I37" s="110">
        <f>SUMIFS(TRANSF_OTROS!H:H,TRANSF_OTROS!C:C,BENEF_OTROS!A37,TRANSF_OTROS!J:J,"AJUSTE")</f>
        <v>9.0566449188587494</v>
      </c>
      <c r="J37" s="110">
        <f t="shared" si="2"/>
        <v>1.1191048088221578E-13</v>
      </c>
      <c r="K37" s="110">
        <f>SUMIFS(EXP_OTROS!J:J,EXP_OTROS!A:A,BENEF_OTROS!A37,EXP_OTROS!T:T,"AJUSTE")</f>
        <v>0</v>
      </c>
      <c r="L37" s="110">
        <f>SUMIFS(EXP_OTROS!P:P,EXP_OTROS!A:A,BENEF_OTROS!A37,EXP_OTROS!T:T,"AJUSTE")</f>
        <v>0</v>
      </c>
      <c r="M37" s="110">
        <f>SUMIFS(EXP_OTROS!K:K,EXP_OTROS!A:A,BENEF_OTROS!A37,EXP_OTROS!T:T,"AJUSTE")</f>
        <v>0</v>
      </c>
      <c r="N37" s="110">
        <f t="shared" si="3"/>
        <v>0</v>
      </c>
      <c r="O37" s="110">
        <f t="shared" si="0"/>
        <v>1.1191048088221578E-13</v>
      </c>
      <c r="P37" s="196">
        <f t="shared" si="4"/>
        <v>0</v>
      </c>
      <c r="Q37" s="110">
        <f>SUMIFS(TRANSF_DERECHO_OTROS!H:H,TRANSF_DERECHO_OTROS!A:A,BENEF_OTROS!A37,TRANSF_DERECHO_OTROS!J:J,"AJUSTE")</f>
        <v>0</v>
      </c>
      <c r="R37" s="110">
        <f>SUMIFS(TRANSF_DERECHO_OTROS!H:H,TRANSF_DERECHO_OTROS!C:C,BENEF_OTROS!A37,TRANSF_DERECHO_OTROS!J:J,"AJUSTE")</f>
        <v>0</v>
      </c>
      <c r="S37" s="110">
        <f t="shared" si="5"/>
        <v>0</v>
      </c>
      <c r="T37" s="110">
        <v>12.937886297468369</v>
      </c>
    </row>
    <row r="38" spans="1:22" s="51" customFormat="1" x14ac:dyDescent="0.25">
      <c r="A38" s="50" t="s">
        <v>161</v>
      </c>
      <c r="B38" s="50" t="s">
        <v>41</v>
      </c>
      <c r="C38" s="54" t="s">
        <v>125</v>
      </c>
      <c r="D38" s="110">
        <v>3644.3358953416064</v>
      </c>
      <c r="E38" s="110">
        <v>2129.7867872285087</v>
      </c>
      <c r="F38" s="110">
        <f t="shared" si="1"/>
        <v>5774.1226825701151</v>
      </c>
      <c r="G38" s="110">
        <v>5752.7377136168625</v>
      </c>
      <c r="H38" s="110">
        <f>SUMIFS(TRANSF_OTROS!H:H,TRANSF_OTROS!A:A,BENEF_OTROS!A38,TRANSF_OTROS!J:J,"AJUSTE")</f>
        <v>0</v>
      </c>
      <c r="I38" s="110">
        <f>SUMIFS(TRANSF_OTROS!H:H,TRANSF_OTROS!C:C,BENEF_OTROS!A38,TRANSF_OTROS!J:J,"AJUSTE")</f>
        <v>0</v>
      </c>
      <c r="J38" s="110">
        <f t="shared" si="2"/>
        <v>5752.7377136168625</v>
      </c>
      <c r="K38" s="110">
        <f>SUMIFS(EXP_OTROS!J:J,EXP_OTROS!A:A,BENEF_OTROS!A38,EXP_OTROS!T:T,"AJUSTE")</f>
        <v>7953.5109499999999</v>
      </c>
      <c r="L38" s="110">
        <f>SUMIFS(EXP_OTROS!P:P,EXP_OTROS!A:A,BENEF_OTROS!A38,EXP_OTROS!T:T,"AJUSTE")</f>
        <v>2200.7775000000001</v>
      </c>
      <c r="M38" s="110">
        <f>SUMIFS(EXP_OTROS!K:K,EXP_OTROS!A:A,BENEF_OTROS!A38,EXP_OTROS!T:T,"AJUSTE")</f>
        <v>5752.7334499999997</v>
      </c>
      <c r="N38" s="110">
        <f t="shared" si="3"/>
        <v>2200.7775000000001</v>
      </c>
      <c r="O38" s="110">
        <f t="shared" si="0"/>
        <v>4.2636168627723237E-3</v>
      </c>
      <c r="P38" s="196">
        <f t="shared" si="4"/>
        <v>0.99999925885429253</v>
      </c>
      <c r="Q38" s="110">
        <f>SUMIFS(TRANSF_DERECHO_OTROS!H:H,TRANSF_DERECHO_OTROS!A:A,BENEF_OTROS!A38,TRANSF_DERECHO_OTROS!J:J,"AJUSTE")</f>
        <v>0</v>
      </c>
      <c r="R38" s="110">
        <f>SUMIFS(TRANSF_DERECHO_OTROS!H:H,TRANSF_DERECHO_OTROS!C:C,BENEF_OTROS!A38,TRANSF_DERECHO_OTROS!J:J,"AJUSTE")</f>
        <v>0</v>
      </c>
      <c r="S38" s="110">
        <f t="shared" si="5"/>
        <v>2465.4571928571427</v>
      </c>
      <c r="T38" s="110">
        <v>30.549955647501204</v>
      </c>
    </row>
    <row r="39" spans="1:22" s="51" customFormat="1" x14ac:dyDescent="0.25">
      <c r="A39" s="50" t="s">
        <v>162</v>
      </c>
      <c r="B39" s="50" t="s">
        <v>31</v>
      </c>
      <c r="C39" s="54" t="s">
        <v>99</v>
      </c>
      <c r="D39" s="110">
        <v>9472.5432688663223</v>
      </c>
      <c r="E39" s="110">
        <v>5535.8501726665772</v>
      </c>
      <c r="F39" s="110">
        <f t="shared" si="1"/>
        <v>15008.393441532899</v>
      </c>
      <c r="G39" s="110">
        <v>12793.257557021621</v>
      </c>
      <c r="H39" s="110">
        <f>SUMIFS(TRANSF_OTROS!H:H,TRANSF_OTROS!A:A,BENEF_OTROS!A39,TRANSF_OTROS!J:J,"AJUSTE")</f>
        <v>15008.393172666576</v>
      </c>
      <c r="I39" s="110">
        <f>SUMIFS(TRANSF_OTROS!H:H,TRANSF_OTROS!C:C,BENEF_OTROS!A39,TRANSF_OTROS!J:J,"AJUSTE")</f>
        <v>2215.1354900000001</v>
      </c>
      <c r="J39" s="110">
        <f t="shared" si="2"/>
        <v>-1.256449545508076E-4</v>
      </c>
      <c r="K39" s="110">
        <f>SUMIFS(EXP_OTROS!J:J,EXP_OTROS!A:A,BENEF_OTROS!A39,EXP_OTROS!T:T,"AJUSTE")</f>
        <v>0</v>
      </c>
      <c r="L39" s="110">
        <f>SUMIFS(EXP_OTROS!P:P,EXP_OTROS!A:A,BENEF_OTROS!A39,EXP_OTROS!T:T,"AJUSTE")</f>
        <v>0</v>
      </c>
      <c r="M39" s="110">
        <f>SUMIFS(EXP_OTROS!K:K,EXP_OTROS!A:A,BENEF_OTROS!A39,EXP_OTROS!T:T,"AJUSTE")</f>
        <v>0</v>
      </c>
      <c r="N39" s="110">
        <f t="shared" si="3"/>
        <v>0</v>
      </c>
      <c r="O39" s="110">
        <f t="shared" si="0"/>
        <v>-1.256449545508076E-4</v>
      </c>
      <c r="P39" s="196">
        <f t="shared" si="4"/>
        <v>0</v>
      </c>
      <c r="Q39" s="110">
        <f>SUMIFS(TRANSF_DERECHO_OTROS!H:H,TRANSF_DERECHO_OTROS!A:A,BENEF_OTROS!A39,TRANSF_DERECHO_OTROS!J:J,"AJUSTE")</f>
        <v>0</v>
      </c>
      <c r="R39" s="110">
        <f>SUMIFS(TRANSF_DERECHO_OTROS!H:H,TRANSF_DERECHO_OTROS!C:C,BENEF_OTROS!A39,TRANSF_DERECHO_OTROS!J:J,"AJUSTE")</f>
        <v>0</v>
      </c>
      <c r="S39" s="110">
        <f t="shared" si="5"/>
        <v>0</v>
      </c>
      <c r="T39" s="110">
        <v>79.406998982396559</v>
      </c>
    </row>
    <row r="40" spans="1:22" s="51" customFormat="1" x14ac:dyDescent="0.25">
      <c r="A40" s="50" t="s">
        <v>163</v>
      </c>
      <c r="B40" s="50" t="s">
        <v>29</v>
      </c>
      <c r="C40" s="54" t="s">
        <v>126</v>
      </c>
      <c r="D40" s="110">
        <v>5832.8652011722843</v>
      </c>
      <c r="E40" s="110">
        <v>3408.7854670644247</v>
      </c>
      <c r="F40" s="110">
        <f t="shared" si="1"/>
        <v>9241.650668236709</v>
      </c>
      <c r="G40" s="110">
        <v>9207.4234057620779</v>
      </c>
      <c r="H40" s="110">
        <f>SUMIFS(TRANSF_OTROS!H:H,TRANSF_OTROS!A:A,BENEF_OTROS!A40,TRANSF_OTROS!J:J,"AJUSTE")</f>
        <v>0</v>
      </c>
      <c r="I40" s="110">
        <f>SUMIFS(TRANSF_OTROS!H:H,TRANSF_OTROS!C:C,BENEF_OTROS!A40,TRANSF_OTROS!J:J,"AJUSTE")</f>
        <v>0</v>
      </c>
      <c r="J40" s="110">
        <f t="shared" si="2"/>
        <v>9207.4234057620779</v>
      </c>
      <c r="K40" s="110">
        <f>SUMIFS(EXP_OTROS!J:J,EXP_OTROS!A:A,BENEF_OTROS!A40,EXP_OTROS!T:T,"AJUSTE")</f>
        <v>12728.450849999999</v>
      </c>
      <c r="L40" s="110">
        <f>SUMIFS(EXP_OTROS!P:P,EXP_OTROS!A:A,BENEF_OTROS!A40,EXP_OTROS!T:T,"AJUSTE")</f>
        <v>3521.0335</v>
      </c>
      <c r="M40" s="110">
        <f>SUMIFS(EXP_OTROS!K:K,EXP_OTROS!A:A,BENEF_OTROS!A40,EXP_OTROS!T:T,"AJUSTE")</f>
        <v>9207.4173499999997</v>
      </c>
      <c r="N40" s="110">
        <f t="shared" si="3"/>
        <v>3521.0334999999995</v>
      </c>
      <c r="O40" s="110">
        <f t="shared" si="0"/>
        <v>6.0557620786312327E-3</v>
      </c>
      <c r="P40" s="196">
        <f t="shared" si="4"/>
        <v>0.99999934229568777</v>
      </c>
      <c r="Q40" s="110">
        <f>SUMIFS(TRANSF_DERECHO_OTROS!H:H,TRANSF_DERECHO_OTROS!A:A,BENEF_OTROS!A40,TRANSF_DERECHO_OTROS!J:J,"AJUSTE")</f>
        <v>0</v>
      </c>
      <c r="R40" s="110">
        <f>SUMIFS(TRANSF_DERECHO_OTROS!H:H,TRANSF_DERECHO_OTROS!C:C,BENEF_OTROS!A40,TRANSF_DERECHO_OTROS!J:J,"AJUSTE")</f>
        <v>0</v>
      </c>
      <c r="S40" s="110">
        <f t="shared" si="5"/>
        <v>3946.0360071428568</v>
      </c>
      <c r="T40" s="110">
        <v>48.896089249468936</v>
      </c>
    </row>
    <row r="41" spans="1:22" s="51" customFormat="1" x14ac:dyDescent="0.25">
      <c r="A41" s="50" t="s">
        <v>164</v>
      </c>
      <c r="B41" s="50" t="s">
        <v>24</v>
      </c>
      <c r="C41" s="54" t="s">
        <v>127</v>
      </c>
      <c r="D41" s="110">
        <v>1466.6317517937823</v>
      </c>
      <c r="E41" s="110">
        <v>857.11444180899343</v>
      </c>
      <c r="F41" s="110">
        <f t="shared" si="1"/>
        <v>2323.7461936027757</v>
      </c>
      <c r="G41" s="110">
        <v>2315.1399961010425</v>
      </c>
      <c r="H41" s="110">
        <f>SUMIFS(TRANSF_OTROS!H:H,TRANSF_OTROS!A:A,BENEF_OTROS!A41,TRANSF_OTROS!J:J,"AJUSTE")</f>
        <v>2323.7464418089935</v>
      </c>
      <c r="I41" s="110">
        <f>SUMIFS(TRANSF_OTROS!H:H,TRANSF_OTROS!C:C,BENEF_OTROS!A41,TRANSF_OTROS!J:J,"AJUSTE")</f>
        <v>8.6064457079510195</v>
      </c>
      <c r="J41" s="110">
        <f t="shared" si="2"/>
        <v>0</v>
      </c>
      <c r="K41" s="110">
        <f>SUMIFS(EXP_OTROS!J:J,EXP_OTROS!A:A,BENEF_OTROS!A41,EXP_OTROS!T:T,"AJUSTE")</f>
        <v>0</v>
      </c>
      <c r="L41" s="110">
        <f>SUMIFS(EXP_OTROS!P:P,EXP_OTROS!A:A,BENEF_OTROS!A41,EXP_OTROS!T:T,"AJUSTE")</f>
        <v>0</v>
      </c>
      <c r="M41" s="110">
        <f>SUMIFS(EXP_OTROS!K:K,EXP_OTROS!A:A,BENEF_OTROS!A41,EXP_OTROS!T:T,"AJUSTE")</f>
        <v>0</v>
      </c>
      <c r="N41" s="110">
        <f t="shared" si="3"/>
        <v>0</v>
      </c>
      <c r="O41" s="110">
        <f t="shared" si="0"/>
        <v>0</v>
      </c>
      <c r="P41" s="196">
        <f t="shared" si="4"/>
        <v>0</v>
      </c>
      <c r="Q41" s="110">
        <f>SUMIFS(TRANSF_DERECHO_OTROS!H:H,TRANSF_DERECHO_OTROS!A:A,BENEF_OTROS!A41,TRANSF_DERECHO_OTROS!J:J,"AJUSTE")</f>
        <v>0</v>
      </c>
      <c r="R41" s="110">
        <f>SUMIFS(TRANSF_DERECHO_OTROS!H:H,TRANSF_DERECHO_OTROS!C:C,BENEF_OTROS!A41,TRANSF_DERECHO_OTROS!J:J,"AJUSTE")</f>
        <v>0</v>
      </c>
      <c r="S41" s="110">
        <f t="shared" si="5"/>
        <v>0</v>
      </c>
      <c r="T41" s="110">
        <v>12.294567859617437</v>
      </c>
    </row>
    <row r="42" spans="1:22" s="51" customFormat="1" x14ac:dyDescent="0.25">
      <c r="A42" s="50" t="s">
        <v>165</v>
      </c>
      <c r="B42" s="50" t="s">
        <v>12</v>
      </c>
      <c r="C42" s="54" t="s">
        <v>100</v>
      </c>
      <c r="D42" s="110">
        <v>2036.8473669785919</v>
      </c>
      <c r="E42" s="110">
        <v>1190.3542193619749</v>
      </c>
      <c r="F42" s="110">
        <f t="shared" si="1"/>
        <v>3227.2015863405668</v>
      </c>
      <c r="G42" s="110">
        <v>1872.2607423539409</v>
      </c>
      <c r="H42" s="110">
        <f>SUMIFS(TRANSF_OTROS!H:H,TRANSF_OTROS!A:A,BENEF_OTROS!A42,TRANSF_OTROS!J:J,"AJUSTE")</f>
        <v>473.39699999999999</v>
      </c>
      <c r="I42" s="110">
        <f>SUMIFS(TRANSF_OTROS!H:H,TRANSF_OTROS!C:C,BENEF_OTROS!A42,TRANSF_OTROS!J:J,"AJUSTE")</f>
        <v>0</v>
      </c>
      <c r="J42" s="110">
        <f t="shared" si="2"/>
        <v>1398.863742353941</v>
      </c>
      <c r="K42" s="110">
        <f>SUMIFS(EXP_OTROS!J:J,EXP_OTROS!A:A,BENEF_OTROS!A42,EXP_OTROS!T:T,"AJUSTE")</f>
        <v>0</v>
      </c>
      <c r="L42" s="110">
        <f>SUMIFS(EXP_OTROS!P:P,EXP_OTROS!A:A,BENEF_OTROS!A42,EXP_OTROS!T:T,"AJUSTE")</f>
        <v>0</v>
      </c>
      <c r="M42" s="110">
        <f>SUMIFS(EXP_OTROS!K:K,EXP_OTROS!A:A,BENEF_OTROS!A42,EXP_OTROS!T:T,"AJUSTE")</f>
        <v>0</v>
      </c>
      <c r="N42" s="110">
        <f t="shared" si="3"/>
        <v>0</v>
      </c>
      <c r="O42" s="110">
        <f t="shared" si="0"/>
        <v>1398.863742353941</v>
      </c>
      <c r="P42" s="196">
        <f t="shared" si="4"/>
        <v>0</v>
      </c>
      <c r="Q42" s="110">
        <f>SUMIFS(TRANSF_DERECHO_OTROS!H:H,TRANSF_DERECHO_OTROS!A:A,BENEF_OTROS!A42,TRANSF_DERECHO_OTROS!J:J,"AJUSTE")</f>
        <v>0</v>
      </c>
      <c r="R42" s="110">
        <f>SUMIFS(TRANSF_DERECHO_OTROS!H:H,TRANSF_DERECHO_OTROS!C:C,BENEF_OTROS!A42,TRANSF_DERECHO_OTROS!J:J,"AJUSTE")</f>
        <v>0</v>
      </c>
      <c r="S42" s="110">
        <f t="shared" si="5"/>
        <v>0</v>
      </c>
      <c r="T42" s="110">
        <v>17.074605225458448</v>
      </c>
    </row>
    <row r="43" spans="1:22" s="51" customFormat="1" x14ac:dyDescent="0.25">
      <c r="A43" s="50" t="s">
        <v>166</v>
      </c>
      <c r="B43" s="50" t="s">
        <v>13</v>
      </c>
      <c r="C43" s="54" t="s">
        <v>101</v>
      </c>
      <c r="D43" s="110">
        <v>7012.9945669978961</v>
      </c>
      <c r="E43" s="110">
        <v>4098.4650143774334</v>
      </c>
      <c r="F43" s="110">
        <f t="shared" si="1"/>
        <v>11111.459581375329</v>
      </c>
      <c r="G43" s="110">
        <v>6446.3123879569703</v>
      </c>
      <c r="H43" s="110">
        <f>SUMIFS(TRANSF_OTROS!H:H,TRANSF_OTROS!A:A,BENEF_OTROS!A43,TRANSF_OTROS!J:J,"AJUSTE")</f>
        <v>7012.9945669978961</v>
      </c>
      <c r="I43" s="110">
        <f>SUMIFS(TRANSF_OTROS!H:H,TRANSF_OTROS!C:C,BENEF_OTROS!A43,TRANSF_OTROS!J:J,"AJUSTE")</f>
        <v>766.68299999999999</v>
      </c>
      <c r="J43" s="110">
        <f t="shared" si="2"/>
        <v>200.00082095907419</v>
      </c>
      <c r="K43" s="110">
        <f>SUMIFS(EXP_OTROS!J:J,EXP_OTROS!A:A,BENEF_OTROS!A43,EXP_OTROS!T:T,"AJUSTE")</f>
        <v>0</v>
      </c>
      <c r="L43" s="110">
        <f>SUMIFS(EXP_OTROS!P:P,EXP_OTROS!A:A,BENEF_OTROS!A43,EXP_OTROS!T:T,"AJUSTE")</f>
        <v>0</v>
      </c>
      <c r="M43" s="110">
        <f>SUMIFS(EXP_OTROS!K:K,EXP_OTROS!A:A,BENEF_OTROS!A43,EXP_OTROS!T:T,"AJUSTE")</f>
        <v>0</v>
      </c>
      <c r="N43" s="110">
        <f t="shared" si="3"/>
        <v>0</v>
      </c>
      <c r="O43" s="110">
        <f t="shared" si="0"/>
        <v>200.00082095907419</v>
      </c>
      <c r="P43" s="196">
        <f t="shared" si="4"/>
        <v>0</v>
      </c>
      <c r="Q43" s="110">
        <f>SUMIFS(TRANSF_DERECHO_OTROS!H:H,TRANSF_DERECHO_OTROS!A:A,BENEF_OTROS!A43,TRANSF_DERECHO_OTROS!J:J,"AJUSTE")</f>
        <v>0</v>
      </c>
      <c r="R43" s="110">
        <f>SUMIFS(TRANSF_DERECHO_OTROS!H:H,TRANSF_DERECHO_OTROS!C:C,BENEF_OTROS!A43,TRANSF_DERECHO_OTROS!J:J,"AJUSTE")</f>
        <v>0</v>
      </c>
      <c r="S43" s="110">
        <f t="shared" si="5"/>
        <v>0</v>
      </c>
      <c r="T43" s="110">
        <v>58.788947871631336</v>
      </c>
    </row>
    <row r="44" spans="1:22" s="51" customFormat="1" x14ac:dyDescent="0.25">
      <c r="A44" s="50" t="s">
        <v>167</v>
      </c>
      <c r="B44" s="50" t="s">
        <v>26</v>
      </c>
      <c r="C44" s="54" t="s">
        <v>102</v>
      </c>
      <c r="D44" s="110">
        <v>10193.444703943129</v>
      </c>
      <c r="E44" s="110">
        <v>5957.1522686899552</v>
      </c>
      <c r="F44" s="110">
        <f t="shared" si="1"/>
        <v>16150.596972633084</v>
      </c>
      <c r="G44" s="110">
        <v>13509.93678849828</v>
      </c>
      <c r="H44" s="110">
        <f>SUMIFS(TRANSF_OTROS!H:H,TRANSF_OTROS!A:A,BENEF_OTROS!A44,TRANSF_OTROS!J:J,"AJUSTE")</f>
        <v>0</v>
      </c>
      <c r="I44" s="110">
        <f>SUMIFS(TRANSF_OTROS!H:H,TRANSF_OTROS!C:C,BENEF_OTROS!A44,TRANSF_OTROS!J:J,"AJUSTE")</f>
        <v>11065.32321150172</v>
      </c>
      <c r="J44" s="110">
        <f t="shared" si="2"/>
        <v>24575.260000000002</v>
      </c>
      <c r="K44" s="110">
        <f>SUMIFS(EXP_OTROS!J:J,EXP_OTROS!A:A,BENEF_OTROS!A44,EXP_OTROS!T:T,"AJUSTE")</f>
        <v>24651.5</v>
      </c>
      <c r="L44" s="110">
        <f>SUMIFS(EXP_OTROS!P:P,EXP_OTROS!A:A,BENEF_OTROS!A44,EXP_OTROS!T:T,"AJUSTE")</f>
        <v>0</v>
      </c>
      <c r="M44" s="110">
        <f>SUMIFS(EXP_OTROS!K:K,EXP_OTROS!A:A,BENEF_OTROS!A44,EXP_OTROS!T:T,"AJUSTE")</f>
        <v>24651.5</v>
      </c>
      <c r="N44" s="110">
        <f t="shared" si="3"/>
        <v>0</v>
      </c>
      <c r="O44" s="110">
        <f t="shared" si="0"/>
        <v>-76.239999999997963</v>
      </c>
      <c r="P44" s="196">
        <f t="shared" si="4"/>
        <v>1.0031023069542295</v>
      </c>
      <c r="Q44" s="110">
        <f>SUMIFS(TRANSF_DERECHO_OTROS!H:H,TRANSF_DERECHO_OTROS!A:A,BENEF_OTROS!A44,TRANSF_DERECHO_OTROS!J:J,"AJUSTE")</f>
        <v>0</v>
      </c>
      <c r="R44" s="110">
        <f>SUMIFS(TRANSF_DERECHO_OTROS!H:H,TRANSF_DERECHO_OTROS!C:C,BENEF_OTROS!A44,TRANSF_DERECHO_OTROS!J:J,"AJUSTE")</f>
        <v>0</v>
      </c>
      <c r="S44" s="110">
        <f t="shared" si="5"/>
        <v>10564.928571428571</v>
      </c>
      <c r="T44" s="110">
        <v>85.450214399495749</v>
      </c>
    </row>
    <row r="45" spans="1:22" s="51" customFormat="1" x14ac:dyDescent="0.25">
      <c r="A45" s="50" t="s">
        <v>168</v>
      </c>
      <c r="B45" s="50" t="s">
        <v>42</v>
      </c>
      <c r="C45" s="54" t="s">
        <v>103</v>
      </c>
      <c r="D45" s="110">
        <v>1544.3840346628544</v>
      </c>
      <c r="E45" s="110">
        <v>902.55366296944601</v>
      </c>
      <c r="F45" s="110">
        <f t="shared" si="1"/>
        <v>2446.9376976323006</v>
      </c>
      <c r="G45" s="110">
        <v>1456.3421601265788</v>
      </c>
      <c r="H45" s="110">
        <f>SUMIFS(TRANSF_OTROS!H:H,TRANSF_OTROS!A:A,BENEF_OTROS!A45,TRANSF_OTROS!J:J,"AJUSTE")</f>
        <v>2446.9376976323006</v>
      </c>
      <c r="I45" s="110">
        <f>SUMIFS(TRANSF_OTROS!H:H,TRANSF_OTROS!C:C,BENEF_OTROS!A45,TRANSF_OTROS!J:J,"AJUSTE")</f>
        <v>990.596</v>
      </c>
      <c r="J45" s="110">
        <f t="shared" si="2"/>
        <v>4.6249427828115586E-4</v>
      </c>
      <c r="K45" s="110">
        <f>SUMIFS(EXP_OTROS!J:J,EXP_OTROS!A:A,BENEF_OTROS!A45,EXP_OTROS!T:T,"AJUSTE")</f>
        <v>0</v>
      </c>
      <c r="L45" s="110">
        <f>SUMIFS(EXP_OTROS!P:P,EXP_OTROS!A:A,BENEF_OTROS!A45,EXP_OTROS!T:T,"AJUSTE")</f>
        <v>0</v>
      </c>
      <c r="M45" s="110">
        <f>SUMIFS(EXP_OTROS!K:K,EXP_OTROS!A:A,BENEF_OTROS!A45,EXP_OTROS!T:T,"AJUSTE")</f>
        <v>0</v>
      </c>
      <c r="N45" s="110">
        <f t="shared" si="3"/>
        <v>0</v>
      </c>
      <c r="O45" s="110">
        <f t="shared" ref="O45:O61" si="6">J45-K45+L45</f>
        <v>4.6249427828115586E-4</v>
      </c>
      <c r="P45" s="196">
        <f t="shared" si="4"/>
        <v>0</v>
      </c>
      <c r="Q45" s="110">
        <f>SUMIFS(TRANSF_DERECHO_OTROS!H:H,TRANSF_DERECHO_OTROS!A:A,BENEF_OTROS!A45,TRANSF_DERECHO_OTROS!J:J,"AJUSTE")</f>
        <v>0</v>
      </c>
      <c r="R45" s="110">
        <f>SUMIFS(TRANSF_DERECHO_OTROS!H:H,TRANSF_DERECHO_OTROS!C:C,BENEF_OTROS!A45,TRANSF_DERECHO_OTROS!J:J,"AJUSTE")</f>
        <v>0</v>
      </c>
      <c r="S45" s="110">
        <f t="shared" si="5"/>
        <v>0</v>
      </c>
      <c r="T45" s="110">
        <v>12.946354319855198</v>
      </c>
    </row>
    <row r="46" spans="1:22" s="51" customFormat="1" x14ac:dyDescent="0.25">
      <c r="A46" s="50" t="s">
        <v>169</v>
      </c>
      <c r="B46" s="50" t="s">
        <v>14</v>
      </c>
      <c r="C46" s="54" t="s">
        <v>104</v>
      </c>
      <c r="D46" s="110">
        <v>5163.1990814426908</v>
      </c>
      <c r="E46" s="110">
        <v>3017.4258079622605</v>
      </c>
      <c r="F46" s="110">
        <f t="shared" si="1"/>
        <v>8180.6248894049513</v>
      </c>
      <c r="G46" s="110">
        <v>4868.856666906252</v>
      </c>
      <c r="H46" s="110">
        <f>SUMIFS(TRANSF_OTROS!H:H,TRANSF_OTROS!A:A,BENEF_OTROS!A46,TRANSF_OTROS!J:J,"AJUSTE")</f>
        <v>8180.6248894049513</v>
      </c>
      <c r="I46" s="110">
        <f>SUMIFS(TRANSF_OTROS!H:H,TRANSF_OTROS!C:C,BENEF_OTROS!A46,TRANSF_OTROS!J:J,"AJUSTE")</f>
        <v>3311.768</v>
      </c>
      <c r="J46" s="110">
        <f t="shared" si="2"/>
        <v>-2.224986992587219E-4</v>
      </c>
      <c r="K46" s="110">
        <f>SUMIFS(EXP_OTROS!J:J,EXP_OTROS!A:A,BENEF_OTROS!A46,EXP_OTROS!T:T,"AJUSTE")</f>
        <v>0</v>
      </c>
      <c r="L46" s="110">
        <f>SUMIFS(EXP_OTROS!P:P,EXP_OTROS!A:A,BENEF_OTROS!A46,EXP_OTROS!T:T,"AJUSTE")</f>
        <v>0</v>
      </c>
      <c r="M46" s="110">
        <f>SUMIFS(EXP_OTROS!K:K,EXP_OTROS!A:A,BENEF_OTROS!A46,EXP_OTROS!T:T,"AJUSTE")</f>
        <v>0</v>
      </c>
      <c r="N46" s="110">
        <f t="shared" si="3"/>
        <v>0</v>
      </c>
      <c r="O46" s="110">
        <f t="shared" si="6"/>
        <v>-2.224986992587219E-4</v>
      </c>
      <c r="P46" s="196">
        <f t="shared" si="4"/>
        <v>0</v>
      </c>
      <c r="Q46" s="110">
        <f>SUMIFS(TRANSF_DERECHO_OTROS!H:H,TRANSF_DERECHO_OTROS!A:A,BENEF_OTROS!A46,TRANSF_DERECHO_OTROS!J:J,"AJUSTE")</f>
        <v>0</v>
      </c>
      <c r="R46" s="110">
        <f>SUMIFS(TRANSF_DERECHO_OTROS!H:H,TRANSF_DERECHO_OTROS!C:C,BENEF_OTROS!A46,TRANSF_DERECHO_OTROS!J:J,"AJUSTE")</f>
        <v>11840.305</v>
      </c>
      <c r="S46" s="110">
        <f t="shared" si="5"/>
        <v>0</v>
      </c>
      <c r="T46" s="110">
        <v>43.282372280480374</v>
      </c>
    </row>
    <row r="47" spans="1:22" s="51" customFormat="1" x14ac:dyDescent="0.25">
      <c r="A47" s="50" t="s">
        <v>170</v>
      </c>
      <c r="B47" s="50" t="s">
        <v>15</v>
      </c>
      <c r="C47" s="54" t="s">
        <v>105</v>
      </c>
      <c r="D47" s="110">
        <v>6126.6048701725604</v>
      </c>
      <c r="E47" s="110">
        <v>3580.4499030241682</v>
      </c>
      <c r="F47" s="110">
        <f t="shared" si="1"/>
        <v>9707.054773196729</v>
      </c>
      <c r="G47" s="110">
        <v>5777.3408495620242</v>
      </c>
      <c r="H47" s="110">
        <f>SUMIFS(TRANSF_OTROS!H:H,TRANSF_OTROS!A:A,BENEF_OTROS!A47,TRANSF_OTROS!J:J,"AJUSTE")</f>
        <v>9707.054773196729</v>
      </c>
      <c r="I47" s="110">
        <f>SUMIFS(TRANSF_OTROS!H:H,TRANSF_OTROS!C:C,BENEF_OTROS!A47,TRANSF_OTROS!J:J,"AJUSTE")</f>
        <v>3929.7139999999999</v>
      </c>
      <c r="J47" s="110">
        <f t="shared" si="2"/>
        <v>7.6365295171854086E-5</v>
      </c>
      <c r="K47" s="110">
        <f>SUMIFS(EXP_OTROS!J:J,EXP_OTROS!A:A,BENEF_OTROS!A47,EXP_OTROS!T:T,"AJUSTE")</f>
        <v>0</v>
      </c>
      <c r="L47" s="110">
        <f>SUMIFS(EXP_OTROS!P:P,EXP_OTROS!A:A,BENEF_OTROS!A47,EXP_OTROS!T:T,"AJUSTE")</f>
        <v>0</v>
      </c>
      <c r="M47" s="110">
        <f>SUMIFS(EXP_OTROS!K:K,EXP_OTROS!A:A,BENEF_OTROS!A47,EXP_OTROS!T:T,"AJUSTE")</f>
        <v>0</v>
      </c>
      <c r="N47" s="110">
        <f t="shared" si="3"/>
        <v>0</v>
      </c>
      <c r="O47" s="110">
        <f t="shared" si="6"/>
        <v>7.6365295171854086E-5</v>
      </c>
      <c r="P47" s="196">
        <f t="shared" si="4"/>
        <v>0</v>
      </c>
      <c r="Q47" s="110">
        <f>SUMIFS(TRANSF_DERECHO_OTROS!H:H,TRANSF_DERECHO_OTROS!A:A,BENEF_OTROS!A47,TRANSF_DERECHO_OTROS!J:J,"AJUSTE")</f>
        <v>0</v>
      </c>
      <c r="R47" s="110">
        <f>SUMIFS(TRANSF_DERECHO_OTROS!H:H,TRANSF_DERECHO_OTROS!C:C,BENEF_OTROS!A47,TRANSF_DERECHO_OTROS!J:J,"AJUSTE")</f>
        <v>0</v>
      </c>
      <c r="S47" s="110">
        <f t="shared" si="5"/>
        <v>0</v>
      </c>
      <c r="T47" s="110">
        <v>51.358467613477814</v>
      </c>
    </row>
    <row r="48" spans="1:22" s="51" customFormat="1" x14ac:dyDescent="0.25">
      <c r="A48" s="50" t="s">
        <v>171</v>
      </c>
      <c r="B48" s="50" t="s">
        <v>19</v>
      </c>
      <c r="C48" s="54" t="s">
        <v>106</v>
      </c>
      <c r="D48" s="110">
        <v>6752.4565846476262</v>
      </c>
      <c r="E48" s="110">
        <v>3946.2039801818564</v>
      </c>
      <c r="F48" s="110">
        <f t="shared" si="1"/>
        <v>10698.660564829483</v>
      </c>
      <c r="G48" s="110">
        <v>10659.037138622958</v>
      </c>
      <c r="H48" s="110">
        <f>SUMIFS(TRANSF_OTROS!H:H,TRANSF_OTROS!A:A,BENEF_OTROS!A48,TRANSF_OTROS!J:J,"AJUSTE")</f>
        <v>10698.660980181856</v>
      </c>
      <c r="I48" s="110">
        <f>SUMIFS(TRANSF_OTROS!H:H,TRANSF_OTROS!C:C,BENEF_OTROS!A48,TRANSF_OTROS!J:J,"AJUSTE")</f>
        <v>39.624000000000002</v>
      </c>
      <c r="J48" s="110">
        <f t="shared" si="2"/>
        <v>1.5844110223639518E-4</v>
      </c>
      <c r="K48" s="110">
        <f>SUMIFS(EXP_OTROS!J:J,EXP_OTROS!A:A,BENEF_OTROS!A48,EXP_OTROS!T:T,"AJUSTE")</f>
        <v>0</v>
      </c>
      <c r="L48" s="110">
        <f>SUMIFS(EXP_OTROS!P:P,EXP_OTROS!A:A,BENEF_OTROS!A48,EXP_OTROS!T:T,"AJUSTE")</f>
        <v>0</v>
      </c>
      <c r="M48" s="110">
        <f>SUMIFS(EXP_OTROS!K:K,EXP_OTROS!A:A,BENEF_OTROS!A48,EXP_OTROS!T:T,"AJUSTE")</f>
        <v>0</v>
      </c>
      <c r="N48" s="110">
        <f t="shared" si="3"/>
        <v>0</v>
      </c>
      <c r="O48" s="110">
        <f t="shared" si="6"/>
        <v>1.5844110223639518E-4</v>
      </c>
      <c r="P48" s="196">
        <f t="shared" si="4"/>
        <v>0</v>
      </c>
      <c r="Q48" s="110">
        <f>SUMIFS(TRANSF_DERECHO_OTROS!H:H,TRANSF_DERECHO_OTROS!A:A,BENEF_OTROS!A48,TRANSF_DERECHO_OTROS!J:J,"AJUSTE")</f>
        <v>0</v>
      </c>
      <c r="R48" s="110">
        <f>SUMIFS(TRANSF_DERECHO_OTROS!H:H,TRANSF_DERECHO_OTROS!C:C,BENEF_OTROS!A48,TRANSF_DERECHO_OTROS!J:J,"AJUSTE")</f>
        <v>0</v>
      </c>
      <c r="S48" s="110">
        <f t="shared" si="5"/>
        <v>0</v>
      </c>
      <c r="T48" s="110">
        <v>56.604894580752109</v>
      </c>
    </row>
    <row r="49" spans="1:20" s="51" customFormat="1" x14ac:dyDescent="0.25">
      <c r="A49" s="50" t="s">
        <v>172</v>
      </c>
      <c r="B49" s="50" t="s">
        <v>20</v>
      </c>
      <c r="C49" s="54" t="s">
        <v>107</v>
      </c>
      <c r="D49" s="110">
        <v>6322.0399079765966</v>
      </c>
      <c r="E49" s="110">
        <v>3694.6641174187848</v>
      </c>
      <c r="F49" s="110">
        <f t="shared" si="1"/>
        <v>10016.704025395382</v>
      </c>
      <c r="G49" s="110">
        <v>9979.6062849466725</v>
      </c>
      <c r="H49" s="110">
        <f>SUMIFS(TRANSF_OTROS!H:H,TRANSF_OTROS!A:A,BENEF_OTROS!A49,TRANSF_OTROS!J:J,"AJUSTE")</f>
        <v>10016.704025395382</v>
      </c>
      <c r="I49" s="110">
        <f>SUMIFS(TRANSF_OTROS!H:H,TRANSF_OTROS!C:C,BENEF_OTROS!A49,TRANSF_OTROS!J:J,"AJUSTE")</f>
        <v>37.097999999999999</v>
      </c>
      <c r="J49" s="110">
        <f t="shared" si="2"/>
        <v>2.5955129062538163E-4</v>
      </c>
      <c r="K49" s="110">
        <f>SUMIFS(EXP_OTROS!J:J,EXP_OTROS!A:A,BENEF_OTROS!A49,EXP_OTROS!T:T,"AJUSTE")</f>
        <v>0</v>
      </c>
      <c r="L49" s="110">
        <f>SUMIFS(EXP_OTROS!P:P,EXP_OTROS!A:A,BENEF_OTROS!A49,EXP_OTROS!T:T,"AJUSTE")</f>
        <v>0</v>
      </c>
      <c r="M49" s="110">
        <f>SUMIFS(EXP_OTROS!K:K,EXP_OTROS!A:A,BENEF_OTROS!A49,EXP_OTROS!T:T,"AJUSTE")</f>
        <v>0</v>
      </c>
      <c r="N49" s="110">
        <f t="shared" si="3"/>
        <v>0</v>
      </c>
      <c r="O49" s="110">
        <f t="shared" si="6"/>
        <v>2.5955129062538163E-4</v>
      </c>
      <c r="P49" s="196">
        <f t="shared" si="4"/>
        <v>0</v>
      </c>
      <c r="Q49" s="110">
        <f>SUMIFS(TRANSF_DERECHO_OTROS!H:H,TRANSF_DERECHO_OTROS!A:A,BENEF_OTROS!A49,TRANSF_DERECHO_OTROS!J:J,"AJUSTE")</f>
        <v>0</v>
      </c>
      <c r="R49" s="110">
        <f>SUMIFS(TRANSF_DERECHO_OTROS!H:H,TRANSF_DERECHO_OTROS!C:C,BENEF_OTROS!A49,TRANSF_DERECHO_OTROS!J:J,"AJUSTE")</f>
        <v>0</v>
      </c>
      <c r="S49" s="110">
        <f t="shared" si="5"/>
        <v>0</v>
      </c>
      <c r="T49" s="110">
        <v>52.996772069582676</v>
      </c>
    </row>
    <row r="50" spans="1:20" s="51" customFormat="1" x14ac:dyDescent="0.25">
      <c r="A50" s="50" t="s">
        <v>173</v>
      </c>
      <c r="B50" s="50" t="s">
        <v>28</v>
      </c>
      <c r="C50" s="54" t="s">
        <v>108</v>
      </c>
      <c r="D50" s="110">
        <v>5278.6364539358137</v>
      </c>
      <c r="E50" s="110">
        <v>3084.8885769684039</v>
      </c>
      <c r="F50" s="110">
        <f t="shared" si="1"/>
        <v>8363.5250309042167</v>
      </c>
      <c r="G50" s="110">
        <v>8332.54998361859</v>
      </c>
      <c r="H50" s="110">
        <f>SUMIFS(TRANSF_OTROS!H:H,TRANSF_OTROS!A:A,BENEF_OTROS!A50,TRANSF_OTROS!J:J,"AJUSTE")</f>
        <v>8363.5250309042167</v>
      </c>
      <c r="I50" s="110">
        <f>SUMIFS(TRANSF_OTROS!H:H,TRANSF_OTROS!C:C,BENEF_OTROS!A50,TRANSF_OTROS!J:J,"AJUSTE")</f>
        <v>30.975000000000001</v>
      </c>
      <c r="J50" s="110">
        <f t="shared" si="2"/>
        <v>-4.7285626713744477E-5</v>
      </c>
      <c r="K50" s="110">
        <f>SUMIFS(EXP_OTROS!J:J,EXP_OTROS!A:A,BENEF_OTROS!A50,EXP_OTROS!T:T,"AJUSTE")</f>
        <v>0</v>
      </c>
      <c r="L50" s="110">
        <f>SUMIFS(EXP_OTROS!P:P,EXP_OTROS!A:A,BENEF_OTROS!A50,EXP_OTROS!T:T,"AJUSTE")</f>
        <v>0</v>
      </c>
      <c r="M50" s="110">
        <f>SUMIFS(EXP_OTROS!K:K,EXP_OTROS!A:A,BENEF_OTROS!A50,EXP_OTROS!T:T,"AJUSTE")</f>
        <v>0</v>
      </c>
      <c r="N50" s="110">
        <f t="shared" si="3"/>
        <v>0</v>
      </c>
      <c r="O50" s="110">
        <f t="shared" si="6"/>
        <v>-4.7285626713744477E-5</v>
      </c>
      <c r="P50" s="196">
        <f t="shared" si="4"/>
        <v>0</v>
      </c>
      <c r="Q50" s="110">
        <f>SUMIFS(TRANSF_DERECHO_OTROS!H:H,TRANSF_DERECHO_OTROS!A:A,BENEF_OTROS!A50,TRANSF_DERECHO_OTROS!J:J,"AJUSTE")</f>
        <v>0</v>
      </c>
      <c r="R50" s="110">
        <f>SUMIFS(TRANSF_DERECHO_OTROS!H:H,TRANSF_DERECHO_OTROS!C:C,BENEF_OTROS!A50,TRANSF_DERECHO_OTROS!J:J,"AJUSTE")</f>
        <v>0</v>
      </c>
      <c r="S50" s="110">
        <f t="shared" si="5"/>
        <v>0</v>
      </c>
      <c r="T50" s="110">
        <v>44.250067550896269</v>
      </c>
    </row>
    <row r="51" spans="1:20" s="51" customFormat="1" x14ac:dyDescent="0.25">
      <c r="A51" s="50" t="s">
        <v>174</v>
      </c>
      <c r="B51" s="50" t="s">
        <v>22</v>
      </c>
      <c r="C51" s="54" t="s">
        <v>109</v>
      </c>
      <c r="D51" s="110">
        <v>4893.0297598531879</v>
      </c>
      <c r="E51" s="110">
        <v>2859.5361216215128</v>
      </c>
      <c r="F51" s="110">
        <f t="shared" si="1"/>
        <v>7752.5658814747003</v>
      </c>
      <c r="G51" s="110">
        <v>5950</v>
      </c>
      <c r="H51" s="110">
        <f>SUMIFS(TRANSF_OTROS!H:H,TRANSF_OTROS!A:A,BENEF_OTROS!A51,TRANSF_OTROS!J:J,"AJUSTE")</f>
        <v>7367.5010000000002</v>
      </c>
      <c r="I51" s="110">
        <f>SUMIFS(TRANSF_OTROS!H:H,TRANSF_OTROS!C:C,BENEF_OTROS!A51,TRANSF_OTROS!J:J,"AJUSTE")</f>
        <v>0</v>
      </c>
      <c r="J51" s="110">
        <f t="shared" si="2"/>
        <v>-1417.5010000000002</v>
      </c>
      <c r="K51" s="110">
        <f>SUMIFS(EXP_OTROS!J:J,EXP_OTROS!A:A,BENEF_OTROS!A51,EXP_OTROS!T:T,"AJUSTE")</f>
        <v>0</v>
      </c>
      <c r="L51" s="110">
        <f>SUMIFS(EXP_OTROS!P:P,EXP_OTROS!A:A,BENEF_OTROS!A51,EXP_OTROS!T:T,"AJUSTE")</f>
        <v>0</v>
      </c>
      <c r="M51" s="110">
        <f>SUMIFS(EXP_OTROS!K:K,EXP_OTROS!A:A,BENEF_OTROS!A51,EXP_OTROS!T:T,"AJUSTE")</f>
        <v>0</v>
      </c>
      <c r="N51" s="110">
        <f t="shared" si="3"/>
        <v>0</v>
      </c>
      <c r="O51" s="110">
        <f t="shared" si="6"/>
        <v>-1417.5010000000002</v>
      </c>
      <c r="P51" s="196">
        <f t="shared" si="4"/>
        <v>0</v>
      </c>
      <c r="Q51" s="110">
        <f>SUMIFS(TRANSF_DERECHO_OTROS!H:H,TRANSF_DERECHO_OTROS!A:A,BENEF_OTROS!A51,TRANSF_DERECHO_OTROS!J:J,"AJUSTE")</f>
        <v>0</v>
      </c>
      <c r="R51" s="110">
        <f>SUMIFS(TRANSF_DERECHO_OTROS!H:H,TRANSF_DERECHO_OTROS!C:C,BENEF_OTROS!A51,TRANSF_DERECHO_OTROS!J:J,"AJUSTE")</f>
        <v>3157.49</v>
      </c>
      <c r="S51" s="110">
        <f t="shared" si="5"/>
        <v>0</v>
      </c>
      <c r="T51" s="110">
        <v>41.017580826315815</v>
      </c>
    </row>
    <row r="52" spans="1:20" s="51" customFormat="1" x14ac:dyDescent="0.25">
      <c r="A52" s="50" t="s">
        <v>175</v>
      </c>
      <c r="B52" s="50" t="s">
        <v>17</v>
      </c>
      <c r="C52" s="54" t="s">
        <v>128</v>
      </c>
      <c r="D52" s="110">
        <v>7930.7854377142539</v>
      </c>
      <c r="E52" s="110">
        <v>4634.8312896127236</v>
      </c>
      <c r="F52" s="110">
        <f t="shared" si="1"/>
        <v>12565.616727326978</v>
      </c>
      <c r="G52" s="110">
        <v>12519.078865496733</v>
      </c>
      <c r="H52" s="110">
        <f>SUMIFS(TRANSF_OTROS!H:H,TRANSF_OTROS!A:A,BENEF_OTROS!A52,TRANSF_OTROS!J:J,"AJUSTE")</f>
        <v>4453.205306119693</v>
      </c>
      <c r="I52" s="110">
        <f>SUMIFS(TRANSF_OTROS!H:H,TRANSF_OTROS!C:C,BENEF_OTROS!A52,TRANSF_OTROS!J:J,"AJUSTE")</f>
        <v>36138.705440622958</v>
      </c>
      <c r="J52" s="110">
        <f t="shared" si="2"/>
        <v>44204.578999999998</v>
      </c>
      <c r="K52" s="110">
        <f>SUMIFS(EXP_OTROS!J:J,EXP_OTROS!A:A,BENEF_OTROS!A52,EXP_OTROS!T:T,"AJUSTE")</f>
        <v>58412.066000000006</v>
      </c>
      <c r="L52" s="110">
        <f>SUMIFS(EXP_OTROS!P:P,EXP_OTROS!A:A,BENEF_OTROS!A52,EXP_OTROS!T:T,"AJUSTE")</f>
        <v>14207.487000000001</v>
      </c>
      <c r="M52" s="110">
        <f>SUMIFS(EXP_OTROS!K:K,EXP_OTROS!A:A,BENEF_OTROS!A52,EXP_OTROS!T:T,"AJUSTE")</f>
        <v>44204.579000000005</v>
      </c>
      <c r="N52" s="110">
        <f t="shared" si="3"/>
        <v>14207.487000000001</v>
      </c>
      <c r="O52" s="110">
        <f t="shared" si="6"/>
        <v>0</v>
      </c>
      <c r="P52" s="196">
        <f t="shared" si="4"/>
        <v>1.0000000000000002</v>
      </c>
      <c r="Q52" s="110">
        <f>SUMIFS(TRANSF_DERECHO_OTROS!H:H,TRANSF_DERECHO_OTROS!A:A,BENEF_OTROS!A52,TRANSF_DERECHO_OTROS!J:J,"AJUSTE")</f>
        <v>342.92500000000001</v>
      </c>
      <c r="R52" s="110">
        <f>SUMIFS(TRANSF_DERECHO_OTROS!H:H,TRANSF_DERECHO_OTROS!C:C,BENEF_OTROS!A52,TRANSF_DERECHO_OTROS!J:J,"AJUSTE")</f>
        <v>0</v>
      </c>
      <c r="S52" s="110">
        <f t="shared" si="5"/>
        <v>18944.819571428572</v>
      </c>
      <c r="T52" s="110">
        <v>66.482659757494162</v>
      </c>
    </row>
    <row r="53" spans="1:20" s="51" customFormat="1" x14ac:dyDescent="0.25">
      <c r="A53" s="50" t="s">
        <v>176</v>
      </c>
      <c r="B53" s="50" t="s">
        <v>44</v>
      </c>
      <c r="C53" s="54" t="s">
        <v>129</v>
      </c>
      <c r="D53" s="110">
        <v>2600.2790718197939</v>
      </c>
      <c r="E53" s="110">
        <v>1519.6294110396464</v>
      </c>
      <c r="F53" s="110">
        <f t="shared" si="1"/>
        <v>4119.9084828594405</v>
      </c>
      <c r="G53" s="110">
        <v>2981.5094080194385</v>
      </c>
      <c r="H53" s="110">
        <f>SUMIFS(TRANSF_OTROS!H:H,TRANSF_OTROS!A:A,BENEF_OTROS!A53,TRANSF_OTROS!J:J,"AJUSTE")</f>
        <v>0</v>
      </c>
      <c r="I53" s="110">
        <f>SUMIFS(TRANSF_OTROS!H:H,TRANSF_OTROS!C:C,BENEF_OTROS!A53,TRANSF_OTROS!J:J,"AJUSTE")</f>
        <v>920.93799999999999</v>
      </c>
      <c r="J53" s="110">
        <f t="shared" si="2"/>
        <v>3902.4474080194386</v>
      </c>
      <c r="K53" s="110">
        <f>SUMIFS(EXP_OTROS!J:J,EXP_OTROS!A:A,BENEF_OTROS!A53,EXP_OTROS!T:T,"AJUSTE")</f>
        <v>3552.1875</v>
      </c>
      <c r="L53" s="110">
        <f>SUMIFS(EXP_OTROS!P:P,EXP_OTROS!A:A,BENEF_OTROS!A53,EXP_OTROS!T:T,"AJUSTE")</f>
        <v>0</v>
      </c>
      <c r="M53" s="110">
        <f>SUMIFS(EXP_OTROS!K:K,EXP_OTROS!A:A,BENEF_OTROS!A53,EXP_OTROS!T:T,"AJUSTE")</f>
        <v>3552.1875</v>
      </c>
      <c r="N53" s="110">
        <f t="shared" si="3"/>
        <v>0</v>
      </c>
      <c r="O53" s="110">
        <f t="shared" si="6"/>
        <v>350.25990801943863</v>
      </c>
      <c r="P53" s="196">
        <f t="shared" si="4"/>
        <v>0.91024609138878776</v>
      </c>
      <c r="Q53" s="110">
        <f>SUMIFS(TRANSF_DERECHO_OTROS!H:H,TRANSF_DERECHO_OTROS!A:A,BENEF_OTROS!A53,TRANSF_DERECHO_OTROS!J:J,"AJUSTE")</f>
        <v>394.68600000000004</v>
      </c>
      <c r="R53" s="110">
        <f>SUMIFS(TRANSF_DERECHO_OTROS!H:H,TRANSF_DERECHO_OTROS!C:C,BENEF_OTROS!A53,TRANSF_DERECHO_OTROS!J:J,"AJUSTE")</f>
        <v>0</v>
      </c>
      <c r="S53" s="110">
        <f t="shared" si="5"/>
        <v>1522.3660714285713</v>
      </c>
      <c r="T53" s="110">
        <v>21.797774024277761</v>
      </c>
    </row>
    <row r="54" spans="1:20" s="51" customFormat="1" x14ac:dyDescent="0.25">
      <c r="A54" s="50" t="s">
        <v>177</v>
      </c>
      <c r="B54" s="50" t="s">
        <v>9</v>
      </c>
      <c r="C54" s="54" t="s">
        <v>110</v>
      </c>
      <c r="D54" s="110">
        <v>11154.586705457039</v>
      </c>
      <c r="E54" s="110">
        <v>6518.8533835875451</v>
      </c>
      <c r="F54" s="110">
        <f t="shared" si="1"/>
        <v>17673.440089044583</v>
      </c>
      <c r="G54" s="110">
        <v>17607.984956138898</v>
      </c>
      <c r="H54" s="110">
        <f>SUMIFS(TRANSF_OTROS!H:H,TRANSF_OTROS!A:A,BENEF_OTROS!A54,TRANSF_OTROS!J:J,"AJUSTE")</f>
        <v>17.663090626809769</v>
      </c>
      <c r="I54" s="110">
        <f>SUMIFS(TRANSF_OTROS!H:H,TRANSF_OTROS!C:C,BENEF_OTROS!A54,TRANSF_OTROS!J:J,"AJUSTE")</f>
        <v>4769.0837575320638</v>
      </c>
      <c r="J54" s="110">
        <f t="shared" si="2"/>
        <v>22359.405623044149</v>
      </c>
      <c r="K54" s="110">
        <f>SUMIFS(EXP_OTROS!J:J,EXP_OTROS!A:A,BENEF_OTROS!A54,EXP_OTROS!T:T,"AJUSTE")</f>
        <v>19863.73210275</v>
      </c>
      <c r="L54" s="110">
        <f>SUMIFS(EXP_OTROS!P:P,EXP_OTROS!A:A,BENEF_OTROS!A54,EXP_OTROS!T:T,"AJUSTE")</f>
        <v>1894.50225</v>
      </c>
      <c r="M54" s="110">
        <f>SUMIFS(EXP_OTROS!K:K,EXP_OTROS!A:A,BENEF_OTROS!A54,EXP_OTROS!T:T,"AJUSTE")</f>
        <v>17969.229852750002</v>
      </c>
      <c r="N54" s="110">
        <f t="shared" si="3"/>
        <v>1894.5022499999977</v>
      </c>
      <c r="O54" s="110">
        <f t="shared" si="6"/>
        <v>4390.1757702941486</v>
      </c>
      <c r="P54" s="196">
        <f t="shared" si="4"/>
        <v>0.80365418274940525</v>
      </c>
      <c r="Q54" s="110">
        <f>SUMIFS(TRANSF_DERECHO_OTROS!H:H,TRANSF_DERECHO_OTROS!A:A,BENEF_OTROS!A54,TRANSF_DERECHO_OTROS!J:J,"AJUSTE")</f>
        <v>0</v>
      </c>
      <c r="R54" s="110">
        <f>SUMIFS(TRANSF_DERECHO_OTROS!H:H,TRANSF_DERECHO_OTROS!C:C,BENEF_OTROS!A54,TRANSF_DERECHO_OTROS!J:J,"AJUSTE")</f>
        <v>0</v>
      </c>
      <c r="S54" s="110">
        <f t="shared" si="5"/>
        <v>7701.0985083214291</v>
      </c>
      <c r="T54" s="110">
        <v>93.507332722407128</v>
      </c>
    </row>
    <row r="55" spans="1:20" s="51" customFormat="1" x14ac:dyDescent="0.25">
      <c r="A55" s="50" t="s">
        <v>178</v>
      </c>
      <c r="B55" s="50" t="s">
        <v>21</v>
      </c>
      <c r="C55" s="54" t="s">
        <v>111</v>
      </c>
      <c r="D55" s="110">
        <v>9261.6977559418701</v>
      </c>
      <c r="E55" s="110">
        <v>5412.6299206182075</v>
      </c>
      <c r="F55" s="110">
        <f t="shared" si="1"/>
        <v>14674.327676560079</v>
      </c>
      <c r="G55" s="110">
        <v>8513.3100285858618</v>
      </c>
      <c r="H55" s="110">
        <f>SUMIFS(TRANSF_OTROS!H:H,TRANSF_OTROS!A:A,BENEF_OTROS!A55,TRANSF_OTROS!J:J,"AJUSTE")</f>
        <v>0</v>
      </c>
      <c r="I55" s="110">
        <f>SUMIFS(TRANSF_OTROS!H:H,TRANSF_OTROS!C:C,BENEF_OTROS!A55,TRANSF_OTROS!J:J,"AJUSTE")</f>
        <v>0</v>
      </c>
      <c r="J55" s="110">
        <f t="shared" si="2"/>
        <v>8513.3100285858618</v>
      </c>
      <c r="K55" s="110">
        <f>SUMIFS(EXP_OTROS!J:J,EXP_OTROS!A:A,BENEF_OTROS!A55,EXP_OTROS!T:T,"AJUSTE")</f>
        <v>0</v>
      </c>
      <c r="L55" s="110">
        <f>SUMIFS(EXP_OTROS!P:P,EXP_OTROS!A:A,BENEF_OTROS!A55,EXP_OTROS!T:T,"AJUSTE")</f>
        <v>0</v>
      </c>
      <c r="M55" s="110">
        <f>SUMIFS(EXP_OTROS!K:K,EXP_OTROS!A:A,BENEF_OTROS!A55,EXP_OTROS!T:T,"AJUSTE")</f>
        <v>0</v>
      </c>
      <c r="N55" s="110">
        <f t="shared" si="3"/>
        <v>0</v>
      </c>
      <c r="O55" s="110">
        <f t="shared" si="6"/>
        <v>8513.3100285858618</v>
      </c>
      <c r="P55" s="196">
        <f t="shared" si="4"/>
        <v>0</v>
      </c>
      <c r="Q55" s="110">
        <f>SUMIFS(TRANSF_DERECHO_OTROS!H:H,TRANSF_DERECHO_OTROS!A:A,BENEF_OTROS!A55,TRANSF_DERECHO_OTROS!J:J,"AJUSTE")</f>
        <v>0</v>
      </c>
      <c r="R55" s="110">
        <f>SUMIFS(TRANSF_DERECHO_OTROS!H:H,TRANSF_DERECHO_OTROS!C:C,BENEF_OTROS!A55,TRANSF_DERECHO_OTROS!J:J,"AJUSTE")</f>
        <v>0</v>
      </c>
      <c r="S55" s="110">
        <f t="shared" si="5"/>
        <v>0</v>
      </c>
      <c r="T55" s="110">
        <v>77.639510679095451</v>
      </c>
    </row>
    <row r="56" spans="1:20" s="51" customFormat="1" x14ac:dyDescent="0.25">
      <c r="A56" s="50" t="s">
        <v>179</v>
      </c>
      <c r="B56" s="50" t="s">
        <v>32</v>
      </c>
      <c r="C56" s="54" t="s">
        <v>112</v>
      </c>
      <c r="D56" s="110">
        <v>12961.1382285851</v>
      </c>
      <c r="E56" s="110">
        <v>7574.6203806209023</v>
      </c>
      <c r="F56" s="110">
        <f t="shared" si="1"/>
        <v>20535.758609206001</v>
      </c>
      <c r="G56" s="110">
        <v>17087.671694994639</v>
      </c>
      <c r="H56" s="110">
        <f>SUMIFS(TRANSF_OTROS!H:H,TRANSF_OTROS!A:A,BENEF_OTROS!A56,TRANSF_OTROS!J:J,"AJUSTE")</f>
        <v>4011.5514401271853</v>
      </c>
      <c r="I56" s="110">
        <f>SUMIFS(TRANSF_OTROS!H:H,TRANSF_OTROS!C:C,BENEF_OTROS!A56,TRANSF_OTROS!J:J,"AJUSTE")</f>
        <v>23892.210245132548</v>
      </c>
      <c r="J56" s="110">
        <f t="shared" si="2"/>
        <v>36968.330500000004</v>
      </c>
      <c r="K56" s="110">
        <f>SUMIFS(EXP_OTROS!J:J,EXP_OTROS!A:A,BENEF_OTROS!A56,EXP_OTROS!T:T,"AJUSTE")</f>
        <v>36968.330499999996</v>
      </c>
      <c r="L56" s="110">
        <f>SUMIFS(EXP_OTROS!P:P,EXP_OTROS!A:A,BENEF_OTROS!A56,EXP_OTROS!T:T,"AJUSTE")</f>
        <v>0</v>
      </c>
      <c r="M56" s="110">
        <f>SUMIFS(EXP_OTROS!K:K,EXP_OTROS!A:A,BENEF_OTROS!A56,EXP_OTROS!T:T,"AJUSTE")</f>
        <v>36968.330499999996</v>
      </c>
      <c r="N56" s="110">
        <f t="shared" si="3"/>
        <v>0</v>
      </c>
      <c r="O56" s="110">
        <f t="shared" si="6"/>
        <v>7.2759576141834259E-12</v>
      </c>
      <c r="P56" s="196">
        <f t="shared" si="4"/>
        <v>0.99999999999999978</v>
      </c>
      <c r="Q56" s="110">
        <f>SUMIFS(TRANSF_DERECHO_OTROS!H:H,TRANSF_DERECHO_OTROS!A:A,BENEF_OTROS!A56,TRANSF_DERECHO_OTROS!J:J,"AJUSTE")</f>
        <v>0</v>
      </c>
      <c r="R56" s="110">
        <f>SUMIFS(TRANSF_DERECHO_OTROS!H:H,TRANSF_DERECHO_OTROS!C:C,BENEF_OTROS!A56,TRANSF_DERECHO_OTROS!J:J,"AJUSTE")</f>
        <v>0</v>
      </c>
      <c r="S56" s="110">
        <f t="shared" si="5"/>
        <v>15843.570214285712</v>
      </c>
      <c r="T56" s="110">
        <v>108.65140025389758</v>
      </c>
    </row>
    <row r="57" spans="1:20" s="51" customFormat="1" x14ac:dyDescent="0.25">
      <c r="A57" s="50" t="s">
        <v>180</v>
      </c>
      <c r="B57" s="50" t="s">
        <v>27</v>
      </c>
      <c r="C57" s="54" t="s">
        <v>130</v>
      </c>
      <c r="D57" s="110">
        <v>7760.7857977350295</v>
      </c>
      <c r="E57" s="110">
        <v>4535.4817791781443</v>
      </c>
      <c r="F57" s="110">
        <f t="shared" si="1"/>
        <v>12296.267576913175</v>
      </c>
      <c r="G57" s="110">
        <v>10231.644587695289</v>
      </c>
      <c r="H57" s="110">
        <f>SUMIFS(TRANSF_OTROS!H:H,TRANSF_OTROS!A:A,BENEF_OTROS!A57,TRANSF_OTROS!J:J,"AJUSTE")</f>
        <v>12296.267576913175</v>
      </c>
      <c r="I57" s="110">
        <f>SUMIFS(TRANSF_OTROS!H:H,TRANSF_OTROS!C:C,BENEF_OTROS!A57,TRANSF_OTROS!J:J,"AJUSTE")</f>
        <v>2064.623</v>
      </c>
      <c r="J57" s="110">
        <f t="shared" si="2"/>
        <v>1.0782114713947522E-5</v>
      </c>
      <c r="K57" s="110">
        <f>SUMIFS(EXP_OTROS!J:J,EXP_OTROS!A:A,BENEF_OTROS!A57,EXP_OTROS!T:T,"AJUSTE")</f>
        <v>0</v>
      </c>
      <c r="L57" s="110">
        <f>SUMIFS(EXP_OTROS!P:P,EXP_OTROS!A:A,BENEF_OTROS!A57,EXP_OTROS!T:T,"AJUSTE")</f>
        <v>0</v>
      </c>
      <c r="M57" s="110">
        <f>SUMIFS(EXP_OTROS!K:K,EXP_OTROS!A:A,BENEF_OTROS!A57,EXP_OTROS!T:T,"AJUSTE")</f>
        <v>0</v>
      </c>
      <c r="N57" s="110">
        <f t="shared" si="3"/>
        <v>0</v>
      </c>
      <c r="O57" s="110">
        <f t="shared" si="6"/>
        <v>1.0782114713947522E-5</v>
      </c>
      <c r="P57" s="196">
        <f t="shared" si="4"/>
        <v>0</v>
      </c>
      <c r="Q57" s="110">
        <f>SUMIFS(TRANSF_DERECHO_OTROS!H:H,TRANSF_DERECHO_OTROS!A:A,BENEF_OTROS!A57,TRANSF_DERECHO_OTROS!J:J,"AJUSTE")</f>
        <v>0</v>
      </c>
      <c r="R57" s="110">
        <f>SUMIFS(TRANSF_DERECHO_OTROS!H:H,TRANSF_DERECHO_OTROS!C:C,BENEF_OTROS!A57,TRANSF_DERECHO_OTROS!J:J,"AJUSTE")</f>
        <v>0</v>
      </c>
      <c r="S57" s="110">
        <f t="shared" si="5"/>
        <v>0</v>
      </c>
      <c r="T57" s="110">
        <v>65.057576666746385</v>
      </c>
    </row>
    <row r="58" spans="1:20" s="51" customFormat="1" x14ac:dyDescent="0.25">
      <c r="A58" s="50" t="s">
        <v>181</v>
      </c>
      <c r="B58" s="50" t="s">
        <v>18</v>
      </c>
      <c r="C58" s="54" t="s">
        <v>131</v>
      </c>
      <c r="D58" s="110">
        <v>3295.6387820624782</v>
      </c>
      <c r="E58" s="110">
        <v>1926.0046645224463</v>
      </c>
      <c r="F58" s="110">
        <f t="shared" si="1"/>
        <v>5221.6434465849243</v>
      </c>
      <c r="G58" s="110">
        <v>5202.3046328587743</v>
      </c>
      <c r="H58" s="110">
        <f>SUMIFS(TRANSF_OTROS!H:H,TRANSF_OTROS!A:A,BENEF_OTROS!A58,TRANSF_OTROS!J:J,"AJUSTE")</f>
        <v>3729.6232825671163</v>
      </c>
      <c r="I58" s="110">
        <f>SUMIFS(TRANSF_OTROS!H:H,TRANSF_OTROS!C:C,BENEF_OTROS!A58,TRANSF_OTROS!J:J,"AJUSTE")</f>
        <v>14314.818835982191</v>
      </c>
      <c r="J58" s="110">
        <f t="shared" si="2"/>
        <v>15787.500186273848</v>
      </c>
      <c r="K58" s="110">
        <f>SUMIFS(EXP_OTROS!J:J,EXP_OTROS!A:A,BENEF_OTROS!A58,EXP_OTROS!T:T,"AJUSTE")</f>
        <v>15787.5</v>
      </c>
      <c r="L58" s="110">
        <f>SUMIFS(EXP_OTROS!P:P,EXP_OTROS!A:A,BENEF_OTROS!A58,EXP_OTROS!T:T,"AJUSTE")</f>
        <v>0</v>
      </c>
      <c r="M58" s="110">
        <f>SUMIFS(EXP_OTROS!K:K,EXP_OTROS!A:A,BENEF_OTROS!A58,EXP_OTROS!T:T,"AJUSTE")</f>
        <v>15787.5</v>
      </c>
      <c r="N58" s="110">
        <f t="shared" si="3"/>
        <v>0</v>
      </c>
      <c r="O58" s="110">
        <f t="shared" si="6"/>
        <v>1.862738481577253E-4</v>
      </c>
      <c r="P58" s="196">
        <f t="shared" si="4"/>
        <v>0.99999998820118152</v>
      </c>
      <c r="Q58" s="110">
        <f>SUMIFS(TRANSF_DERECHO_OTROS!H:H,TRANSF_DERECHO_OTROS!A:A,BENEF_OTROS!A58,TRANSF_DERECHO_OTROS!J:J,"AJUSTE")</f>
        <v>3491.357</v>
      </c>
      <c r="R58" s="110">
        <f>SUMIFS(TRANSF_DERECHO_OTROS!H:H,TRANSF_DERECHO_OTROS!C:C,BENEF_OTROS!A58,TRANSF_DERECHO_OTROS!J:J,"AJUSTE")</f>
        <v>0</v>
      </c>
      <c r="S58" s="110">
        <f t="shared" si="5"/>
        <v>6766.0714285714284</v>
      </c>
      <c r="T58" s="110">
        <v>27.626876751643682</v>
      </c>
    </row>
    <row r="59" spans="1:20" s="51" customFormat="1" x14ac:dyDescent="0.25">
      <c r="A59" s="50" t="s">
        <v>182</v>
      </c>
      <c r="B59" s="50" t="s">
        <v>63</v>
      </c>
      <c r="C59" s="54" t="s">
        <v>113</v>
      </c>
      <c r="D59" s="110">
        <v>1709.2855522126472</v>
      </c>
      <c r="E59" s="110">
        <v>998.9237790502408</v>
      </c>
      <c r="F59" s="110">
        <f t="shared" si="1"/>
        <v>2708.2093312628881</v>
      </c>
      <c r="G59" s="110">
        <v>2964.2883107830999</v>
      </c>
      <c r="H59" s="110">
        <f>SUMIFS(TRANSF_OTROS!H:H,TRANSF_OTROS!A:A,BENEF_OTROS!A59,TRANSF_OTROS!J:J,"AJUSTE")</f>
        <v>0</v>
      </c>
      <c r="I59" s="110">
        <f>SUMIFS(TRANSF_OTROS!H:H,TRANSF_OTROS!C:C,BENEF_OTROS!A59,TRANSF_OTROS!J:J,"AJUSTE")</f>
        <v>0</v>
      </c>
      <c r="J59" s="110">
        <f t="shared" si="2"/>
        <v>2964.2883107830999</v>
      </c>
      <c r="K59" s="110">
        <f>SUMIFS(EXP_OTROS!J:J,EXP_OTROS!A:A,BENEF_OTROS!A59,EXP_OTROS!T:T,"AJUSTE")</f>
        <v>0</v>
      </c>
      <c r="L59" s="110">
        <f>SUMIFS(EXP_OTROS!P:P,EXP_OTROS!A:A,BENEF_OTROS!A59,EXP_OTROS!T:T,"AJUSTE")</f>
        <v>0</v>
      </c>
      <c r="M59" s="110">
        <f>SUMIFS(EXP_OTROS!K:K,EXP_OTROS!A:A,BENEF_OTROS!A59,EXP_OTROS!T:T,"AJUSTE")</f>
        <v>0</v>
      </c>
      <c r="N59" s="110">
        <f t="shared" si="3"/>
        <v>0</v>
      </c>
      <c r="O59" s="110">
        <f t="shared" si="6"/>
        <v>2964.2883107830999</v>
      </c>
      <c r="P59" s="196">
        <f t="shared" si="4"/>
        <v>0</v>
      </c>
      <c r="Q59" s="110">
        <f>SUMIFS(TRANSF_DERECHO_OTROS!H:H,TRANSF_DERECHO_OTROS!A:A,BENEF_OTROS!A59,TRANSF_DERECHO_OTROS!J:J,"AJUSTE")</f>
        <v>0</v>
      </c>
      <c r="R59" s="110">
        <f>SUMIFS(TRANSF_DERECHO_OTROS!H:H,TRANSF_DERECHO_OTROS!C:C,BENEF_OTROS!A59,TRANSF_DERECHO_OTROS!J:J,"AJUSTE")</f>
        <v>0</v>
      </c>
      <c r="S59" s="110">
        <f t="shared" si="5"/>
        <v>0</v>
      </c>
      <c r="T59" s="110">
        <v>14.328700566750637</v>
      </c>
    </row>
    <row r="60" spans="1:20" s="51" customFormat="1" x14ac:dyDescent="0.25">
      <c r="A60" s="50" t="s">
        <v>213</v>
      </c>
      <c r="B60" s="50" t="s">
        <v>237</v>
      </c>
      <c r="C60" s="54" t="s">
        <v>209</v>
      </c>
      <c r="D60" s="110">
        <v>527.6753908469351</v>
      </c>
      <c r="E60" s="110">
        <v>308.37883983416327</v>
      </c>
      <c r="F60" s="110">
        <f t="shared" si="1"/>
        <v>836.05423068109837</v>
      </c>
      <c r="G60" s="110">
        <v>643.67245456964895</v>
      </c>
      <c r="H60" s="110">
        <f>SUMIFS(TRANSF_OTROS!H:H,TRANSF_OTROS!A:A,BENEF_OTROS!A60,TRANSF_OTROS!J:J,"AJUSTE")</f>
        <v>0</v>
      </c>
      <c r="I60" s="110">
        <f>SUMIFS(TRANSF_OTROS!H:H,TRANSF_OTROS!C:C,BENEF_OTROS!A60,TRANSF_OTROS!J:J,"AJUSTE")</f>
        <v>0</v>
      </c>
      <c r="J60" s="110">
        <f t="shared" si="2"/>
        <v>643.67245456964895</v>
      </c>
      <c r="K60" s="110">
        <f>SUMIFS(EXP_OTROS!J:J,EXP_OTROS!A:A,BENEF_OTROS!A60,EXP_OTROS!T:T,"AJUSTE")</f>
        <v>0</v>
      </c>
      <c r="L60" s="110">
        <f>SUMIFS(EXP_OTROS!P:P,EXP_OTROS!A:A,BENEF_OTROS!A60,EXP_OTROS!T:T,"AJUSTE")</f>
        <v>0</v>
      </c>
      <c r="M60" s="110">
        <f>SUMIFS(EXP_OTROS!K:K,EXP_OTROS!A:A,BENEF_OTROS!A60,EXP_OTROS!T:T,"AJUSTE")</f>
        <v>0</v>
      </c>
      <c r="N60" s="110">
        <f t="shared" si="3"/>
        <v>0</v>
      </c>
      <c r="O60" s="110">
        <f t="shared" si="6"/>
        <v>643.67245456964895</v>
      </c>
      <c r="P60" s="196">
        <f t="shared" si="4"/>
        <v>0</v>
      </c>
      <c r="Q60" s="110">
        <f>SUMIFS(TRANSF_DERECHO_OTROS!H:H,TRANSF_DERECHO_OTROS!A:A,BENEF_OTROS!A60,TRANSF_DERECHO_OTROS!J:J,"AJUSTE")</f>
        <v>0</v>
      </c>
      <c r="R60" s="110">
        <f>SUMIFS(TRANSF_DERECHO_OTROS!H:H,TRANSF_DERECHO_OTROS!C:C,BENEF_OTROS!A60,TRANSF_DERECHO_OTROS!J:J,"AJUSTE")</f>
        <v>0</v>
      </c>
      <c r="S60" s="110">
        <f t="shared" si="5"/>
        <v>0</v>
      </c>
      <c r="T60" s="110">
        <v>4.4234286436817749</v>
      </c>
    </row>
    <row r="61" spans="1:20" s="51" customFormat="1" x14ac:dyDescent="0.25">
      <c r="A61" s="50" t="s">
        <v>273</v>
      </c>
      <c r="B61" s="50" t="s">
        <v>236</v>
      </c>
      <c r="C61" s="54" t="s">
        <v>230</v>
      </c>
      <c r="D61" s="110">
        <v>8359.6061575443018</v>
      </c>
      <c r="E61" s="110">
        <v>4885.4384590427653</v>
      </c>
      <c r="F61" s="110">
        <f t="shared" si="1"/>
        <v>13245.044616587067</v>
      </c>
      <c r="G61" s="110">
        <v>13174.967213</v>
      </c>
      <c r="H61" s="110">
        <f>SUMIFS(TRANSF_OTROS!H:H,TRANSF_OTROS!A:A,BENEF_OTROS!A61,TRANSF_OTROS!J:J,"AJUSTE")</f>
        <v>13245.044616587067</v>
      </c>
      <c r="I61" s="110">
        <f>SUMIFS(TRANSF_OTROS!H:H,TRANSF_OTROS!C:C,BENEF_OTROS!A61,TRANSF_OTROS!J:J,"AJUSTE")</f>
        <v>0</v>
      </c>
      <c r="J61" s="110">
        <f t="shared" si="2"/>
        <v>-70.077403587067238</v>
      </c>
      <c r="K61" s="110">
        <f>SUMIFS(EXP_OTROS!J:J,EXP_OTROS!A:A,BENEF_OTROS!A61,EXP_OTROS!T:T,"AJUSTE")</f>
        <v>0</v>
      </c>
      <c r="L61" s="110">
        <f>SUMIFS(EXP_OTROS!P:P,EXP_OTROS!A:A,BENEF_OTROS!A61,EXP_OTROS!T:T,"AJUSTE")</f>
        <v>0</v>
      </c>
      <c r="M61" s="110">
        <f>SUMIFS(EXP_OTROS!K:K,EXP_OTROS!A:A,BENEF_OTROS!A61,EXP_OTROS!T:T,"AJUSTE")</f>
        <v>0</v>
      </c>
      <c r="N61" s="110">
        <f t="shared" si="3"/>
        <v>0</v>
      </c>
      <c r="O61" s="110">
        <f t="shared" si="6"/>
        <v>-70.077403587067238</v>
      </c>
      <c r="P61" s="196">
        <f t="shared" si="4"/>
        <v>0</v>
      </c>
      <c r="Q61" s="110">
        <f>SUMIFS(TRANSF_DERECHO_OTROS!H:H,TRANSF_DERECHO_OTROS!A:A,BENEF_OTROS!A61,TRANSF_DERECHO_OTROS!J:J,"AJUSTE")</f>
        <v>0</v>
      </c>
      <c r="R61" s="110">
        <f>SUMIFS(TRANSF_DERECHO_OTROS!H:H,TRANSF_DERECHO_OTROS!C:C,BENEF_OTROS!A61,TRANSF_DERECHO_OTROS!J:J,"AJUSTE")</f>
        <v>0</v>
      </c>
      <c r="S61" s="110">
        <f t="shared" si="5"/>
        <v>0</v>
      </c>
      <c r="T61" s="110">
        <v>70.077403586756219</v>
      </c>
    </row>
    <row r="62" spans="1:20" ht="15" x14ac:dyDescent="0.25">
      <c r="B62" s="290" t="s">
        <v>55</v>
      </c>
      <c r="C62" s="291"/>
      <c r="D62" s="123">
        <f t="shared" ref="D62:O62" si="7">SUM(D13:D61)</f>
        <v>283077.03479999991</v>
      </c>
      <c r="E62" s="123">
        <f t="shared" si="7"/>
        <v>165433.0846</v>
      </c>
      <c r="F62" s="123">
        <f t="shared" si="7"/>
        <v>448510.11940000008</v>
      </c>
      <c r="G62" s="123">
        <f t="shared" si="7"/>
        <v>363894.78202567791</v>
      </c>
      <c r="H62" s="123">
        <f t="shared" si="7"/>
        <v>237630.01338006475</v>
      </c>
      <c r="I62" s="123">
        <f t="shared" si="7"/>
        <v>240316.27338006484</v>
      </c>
      <c r="J62" s="123">
        <f t="shared" si="7"/>
        <v>366581.04253726971</v>
      </c>
      <c r="K62" s="123">
        <f t="shared" si="7"/>
        <v>359766.50770137494</v>
      </c>
      <c r="L62" s="123">
        <f t="shared" si="7"/>
        <v>35717.035901249998</v>
      </c>
      <c r="M62" s="123">
        <f t="shared" si="7"/>
        <v>323373.67347762501</v>
      </c>
      <c r="N62" s="123">
        <f t="shared" si="7"/>
        <v>36392.834223749996</v>
      </c>
      <c r="O62" s="123">
        <f t="shared" si="7"/>
        <v>42531.570737144808</v>
      </c>
      <c r="P62" s="203">
        <f>IFERROR(M62/J62,0)</f>
        <v>0.88213419668243787</v>
      </c>
      <c r="Q62" s="123">
        <f>SUM(Q13:Q61)</f>
        <v>16426.667999999998</v>
      </c>
      <c r="R62" s="123">
        <f>SUM(R13:R61)</f>
        <v>16426.667999999998</v>
      </c>
      <c r="S62" s="123">
        <f>SUM(S13:S61)</f>
        <v>138588.71720469641</v>
      </c>
      <c r="T62" s="123">
        <f>SUM(T13:T61)</f>
        <v>2372.9949999999999</v>
      </c>
    </row>
    <row r="64" spans="1:20" ht="126.75" customHeight="1" x14ac:dyDescent="0.25">
      <c r="A64" s="4" t="s">
        <v>220</v>
      </c>
      <c r="B64" s="287" t="s">
        <v>1041</v>
      </c>
      <c r="C64" s="287"/>
      <c r="D64" s="287"/>
      <c r="E64" s="287"/>
      <c r="F64" s="287"/>
      <c r="G64" s="287"/>
      <c r="H64" s="287"/>
      <c r="I64" s="287"/>
      <c r="J64" s="287"/>
      <c r="K64" s="287"/>
      <c r="L64" s="287"/>
      <c r="M64" s="287"/>
      <c r="N64" s="287"/>
      <c r="O64" s="287"/>
    </row>
    <row r="65" spans="2:18" ht="60" customHeight="1" x14ac:dyDescent="0.25">
      <c r="B65" s="286" t="s">
        <v>56</v>
      </c>
      <c r="C65" s="286"/>
      <c r="D65" s="286"/>
      <c r="E65" s="286"/>
      <c r="F65" s="286"/>
      <c r="G65" s="286"/>
      <c r="H65" s="286"/>
      <c r="I65" s="286"/>
      <c r="J65" s="37"/>
      <c r="K65" s="39"/>
    </row>
    <row r="66" spans="2:18" ht="30" customHeight="1" x14ac:dyDescent="0.25">
      <c r="B66" s="286" t="s">
        <v>84</v>
      </c>
      <c r="C66" s="286"/>
      <c r="D66" s="286"/>
      <c r="E66" s="286"/>
      <c r="F66" s="286"/>
      <c r="G66" s="286"/>
      <c r="H66" s="286"/>
      <c r="I66" s="286"/>
      <c r="J66" s="37"/>
      <c r="K66" s="39"/>
    </row>
    <row r="67" spans="2:18" ht="30" customHeight="1" x14ac:dyDescent="0.25">
      <c r="B67" s="286" t="s">
        <v>67</v>
      </c>
      <c r="C67" s="286"/>
      <c r="D67" s="286"/>
      <c r="E67" s="286"/>
      <c r="F67" s="286"/>
      <c r="G67" s="286"/>
      <c r="H67" s="286"/>
      <c r="I67" s="286"/>
      <c r="J67" s="37"/>
      <c r="K67" s="39"/>
    </row>
    <row r="68" spans="2:18" ht="30" customHeight="1" x14ac:dyDescent="0.25">
      <c r="B68" s="288" t="s">
        <v>229</v>
      </c>
      <c r="C68" s="288"/>
      <c r="D68" s="288"/>
      <c r="E68" s="288"/>
      <c r="F68" s="288"/>
      <c r="G68" s="288"/>
      <c r="H68" s="288" t="s">
        <v>76</v>
      </c>
      <c r="I68" s="288"/>
      <c r="J68" s="37"/>
      <c r="K68" s="39"/>
    </row>
    <row r="69" spans="2:18" ht="35.1" customHeight="1" x14ac:dyDescent="0.25">
      <c r="B69" s="288" t="s">
        <v>1124</v>
      </c>
      <c r="C69" s="286"/>
      <c r="D69" s="286"/>
      <c r="E69" s="286"/>
      <c r="F69" s="286"/>
      <c r="G69" s="286"/>
      <c r="H69" s="286"/>
      <c r="I69" s="286"/>
      <c r="J69" s="37"/>
      <c r="K69" s="39"/>
    </row>
    <row r="70" spans="2:18" ht="30" customHeight="1" x14ac:dyDescent="0.25">
      <c r="B70" s="286" t="s">
        <v>68</v>
      </c>
      <c r="C70" s="286"/>
      <c r="D70" s="286"/>
      <c r="E70" s="286"/>
      <c r="F70" s="286"/>
      <c r="G70" s="286"/>
      <c r="H70" s="286"/>
      <c r="I70" s="286"/>
      <c r="J70" s="37"/>
      <c r="K70" s="39"/>
    </row>
    <row r="71" spans="2:18" ht="35.1" customHeight="1" x14ac:dyDescent="0.25">
      <c r="B71" s="286" t="s">
        <v>73</v>
      </c>
      <c r="C71" s="286"/>
      <c r="D71" s="286"/>
      <c r="E71" s="286"/>
      <c r="F71" s="286"/>
      <c r="G71" s="286"/>
      <c r="H71" s="286"/>
      <c r="I71" s="286"/>
      <c r="J71" s="37"/>
      <c r="K71" s="39"/>
    </row>
    <row r="72" spans="2:18" ht="35.1" customHeight="1" x14ac:dyDescent="0.25">
      <c r="B72" s="286" t="s">
        <v>251</v>
      </c>
      <c r="C72" s="286"/>
      <c r="D72" s="286"/>
      <c r="E72" s="286"/>
      <c r="F72" s="286"/>
      <c r="G72" s="286"/>
      <c r="H72" s="286"/>
      <c r="I72" s="286"/>
      <c r="J72" s="37"/>
      <c r="K72" s="39"/>
      <c r="O72" s="98"/>
      <c r="Q72" s="4"/>
      <c r="R72" s="4"/>
    </row>
    <row r="73" spans="2:18" ht="64.5" customHeight="1" x14ac:dyDescent="0.25">
      <c r="B73" s="286" t="s">
        <v>261</v>
      </c>
      <c r="C73" s="286"/>
      <c r="D73" s="286"/>
      <c r="E73" s="286"/>
      <c r="F73" s="286"/>
      <c r="G73" s="286"/>
      <c r="H73" s="286"/>
      <c r="I73" s="286"/>
      <c r="J73" s="37"/>
      <c r="K73" s="39"/>
      <c r="O73" s="98"/>
      <c r="Q73" s="4"/>
      <c r="R73" s="4"/>
    </row>
    <row r="74" spans="2:18" ht="30" customHeight="1" x14ac:dyDescent="0.25">
      <c r="B74" s="200" t="s">
        <v>263</v>
      </c>
    </row>
    <row r="75" spans="2:18" ht="30" customHeight="1" x14ac:dyDescent="0.25">
      <c r="B75" s="4" t="s">
        <v>266</v>
      </c>
    </row>
    <row r="76" spans="2:18" ht="30" customHeight="1" x14ac:dyDescent="0.25">
      <c r="B76" s="267" t="s">
        <v>1189</v>
      </c>
    </row>
  </sheetData>
  <autoFilter ref="A12:U62"/>
  <sortState ref="B14:Q64">
    <sortCondition ref="C14:C64"/>
  </sortState>
  <mergeCells count="11">
    <mergeCell ref="B72:I72"/>
    <mergeCell ref="B73:I73"/>
    <mergeCell ref="B62:C62"/>
    <mergeCell ref="B65:I65"/>
    <mergeCell ref="B69:I69"/>
    <mergeCell ref="B70:I70"/>
    <mergeCell ref="B71:I71"/>
    <mergeCell ref="B66:I66"/>
    <mergeCell ref="B67:I67"/>
    <mergeCell ref="B68:I68"/>
    <mergeCell ref="B64:O64"/>
  </mergeCells>
  <conditionalFormatting sqref="O1:O11 O63 O65:O71 O74:O75 O13:O61 O77:O1048576">
    <cfRule type="cellIs" dxfId="29" priority="11" operator="lessThan">
      <formula>-1</formula>
    </cfRule>
  </conditionalFormatting>
  <conditionalFormatting sqref="J1:J11 J65:J71 J74:J75 J13:J20 J77:J1048576 J22:J63">
    <cfRule type="cellIs" dxfId="28" priority="10" operator="lessThan">
      <formula>0</formula>
    </cfRule>
  </conditionalFormatting>
  <conditionalFormatting sqref="O12">
    <cfRule type="cellIs" dxfId="27" priority="9" operator="lessThan">
      <formula>-1</formula>
    </cfRule>
  </conditionalFormatting>
  <conditionalFormatting sqref="P13:P61">
    <cfRule type="cellIs" dxfId="26" priority="6" operator="lessThan">
      <formula>-1</formula>
    </cfRule>
  </conditionalFormatting>
  <conditionalFormatting sqref="P73">
    <cfRule type="cellIs" dxfId="25" priority="5" operator="lessThan">
      <formula>-1</formula>
    </cfRule>
  </conditionalFormatting>
  <conditionalFormatting sqref="P12">
    <cfRule type="cellIs" dxfId="24" priority="4" operator="lessThan">
      <formula>-1</formula>
    </cfRule>
  </conditionalFormatting>
  <conditionalFormatting sqref="P72">
    <cfRule type="cellIs" dxfId="23" priority="3" operator="lessThan">
      <formula>-1</formula>
    </cfRule>
  </conditionalFormatting>
  <conditionalFormatting sqref="O76">
    <cfRule type="cellIs" dxfId="22" priority="2" operator="lessThan">
      <formula>-1</formula>
    </cfRule>
  </conditionalFormatting>
  <conditionalFormatting sqref="J76">
    <cfRule type="cellIs" dxfId="21" priority="1" operator="lessThan">
      <formula>0</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U87"/>
  <sheetViews>
    <sheetView showGridLines="0" zoomScale="80" zoomScaleNormal="80" workbookViewId="0">
      <pane ySplit="13" topLeftCell="A14" activePane="bottomLeft" state="frozen"/>
      <selection pane="bottomLeft" activeCell="B1" sqref="B1"/>
    </sheetView>
  </sheetViews>
  <sheetFormatPr baseColWidth="10" defaultColWidth="11.42578125" defaultRowHeight="14.25" x14ac:dyDescent="0.25"/>
  <cols>
    <col min="1" max="1" width="10.42578125" style="51" customWidth="1"/>
    <col min="2" max="2" width="57.7109375" style="51" customWidth="1"/>
    <col min="3" max="3" width="13.7109375" style="69" customWidth="1"/>
    <col min="4" max="4" width="10.7109375" style="48" customWidth="1"/>
    <col min="5" max="5" width="15.7109375" style="52" customWidth="1"/>
    <col min="6" max="6" width="13.7109375" style="48" customWidth="1"/>
    <col min="7" max="9" width="15.7109375" style="52" customWidth="1"/>
    <col min="10" max="10" width="15.7109375" style="112" customWidth="1"/>
    <col min="11" max="11" width="13.85546875" style="112" customWidth="1"/>
    <col min="12" max="12" width="12.7109375" style="112" customWidth="1"/>
    <col min="13" max="13" width="10.7109375" style="48" customWidth="1"/>
    <col min="14" max="14" width="15.7109375" style="52" customWidth="1"/>
    <col min="15" max="15" width="13.7109375" style="48" customWidth="1"/>
    <col min="16" max="16" width="15.7109375" style="112" customWidth="1"/>
    <col min="17" max="17" width="13.7109375" style="48" customWidth="1"/>
    <col min="18" max="19" width="14.5703125" style="48" bestFit="1" customWidth="1"/>
    <col min="20" max="20" width="15.7109375" style="48" customWidth="1"/>
    <col min="21" max="16384" width="11.42578125" style="48"/>
  </cols>
  <sheetData>
    <row r="1" spans="1:20" s="4" customFormat="1" ht="15" customHeight="1" x14ac:dyDescent="0.25">
      <c r="A1" s="101"/>
      <c r="B1" s="101" t="s">
        <v>81</v>
      </c>
      <c r="C1" s="105"/>
      <c r="J1" s="102"/>
      <c r="K1" s="102"/>
      <c r="L1" s="164"/>
      <c r="N1" s="244"/>
      <c r="P1" s="142"/>
    </row>
    <row r="2" spans="1:20" s="4" customFormat="1" ht="14.25" customHeight="1" x14ac:dyDescent="0.25">
      <c r="A2" s="101"/>
      <c r="B2" s="101" t="s">
        <v>64</v>
      </c>
      <c r="C2" s="105"/>
      <c r="J2" s="102"/>
      <c r="K2" s="102"/>
      <c r="L2" s="164"/>
      <c r="N2" s="244"/>
      <c r="P2" s="142"/>
    </row>
    <row r="3" spans="1:20" s="4" customFormat="1" x14ac:dyDescent="0.25">
      <c r="A3" s="101"/>
      <c r="B3" s="101" t="s">
        <v>51</v>
      </c>
      <c r="C3" s="105"/>
      <c r="J3" s="102"/>
      <c r="K3" s="102"/>
      <c r="L3" s="164"/>
      <c r="N3" s="244"/>
      <c r="P3" s="142"/>
    </row>
    <row r="4" spans="1:20" s="4" customFormat="1" x14ac:dyDescent="0.25">
      <c r="A4" s="101"/>
      <c r="B4" s="101" t="s">
        <v>57</v>
      </c>
      <c r="C4" s="105"/>
      <c r="J4" s="102"/>
      <c r="K4" s="102"/>
      <c r="L4" s="164"/>
      <c r="N4" s="244"/>
      <c r="P4" s="142"/>
    </row>
    <row r="5" spans="1:20" s="4" customFormat="1" x14ac:dyDescent="0.25">
      <c r="A5" s="101"/>
      <c r="B5" s="101" t="s">
        <v>0</v>
      </c>
      <c r="C5" s="105"/>
      <c r="F5" s="6"/>
      <c r="J5" s="102"/>
      <c r="K5" s="102"/>
      <c r="L5" s="164"/>
      <c r="N5" s="244"/>
      <c r="P5" s="142"/>
    </row>
    <row r="6" spans="1:20" s="4" customFormat="1" x14ac:dyDescent="0.25">
      <c r="A6" s="101"/>
      <c r="B6" s="101" t="str">
        <f>RESUMEN!A6</f>
        <v>INFORMACIÓN ACTUALIZADA AL: 31/08/2024</v>
      </c>
      <c r="C6" s="105"/>
      <c r="F6" s="6"/>
      <c r="J6" s="102"/>
      <c r="K6" s="102"/>
      <c r="L6" s="164"/>
      <c r="N6" s="244"/>
      <c r="P6" s="142"/>
    </row>
    <row r="7" spans="1:20" s="4" customFormat="1" x14ac:dyDescent="0.25">
      <c r="A7" s="140"/>
      <c r="B7" s="140" t="str">
        <f>RESUMEN!A7</f>
        <v>FECHA DE PUBLICACIÓN:</v>
      </c>
      <c r="C7" s="161"/>
      <c r="F7" s="6"/>
      <c r="J7" s="102"/>
      <c r="K7" s="102"/>
      <c r="L7" s="164"/>
      <c r="N7" s="244"/>
      <c r="P7" s="142"/>
    </row>
    <row r="8" spans="1:20" s="4" customFormat="1" x14ac:dyDescent="0.25">
      <c r="A8" s="101"/>
      <c r="B8" s="101" t="s">
        <v>61</v>
      </c>
      <c r="C8" s="105"/>
      <c r="F8" s="6"/>
      <c r="J8" s="102"/>
      <c r="K8" s="102"/>
      <c r="L8" s="164"/>
      <c r="N8" s="244"/>
      <c r="P8" s="142"/>
    </row>
    <row r="9" spans="1:20" s="4" customFormat="1" x14ac:dyDescent="0.25">
      <c r="A9" s="101"/>
      <c r="B9" s="101" t="str">
        <f>RESUMEN!A9</f>
        <v>PERIODO REPORTADO: 01-OCTUBRE DE 2023 AL 31-AGOSTO DE 2024</v>
      </c>
      <c r="C9" s="105"/>
      <c r="F9" s="6"/>
      <c r="J9" s="102"/>
      <c r="K9" s="102"/>
      <c r="L9" s="164"/>
      <c r="N9" s="244"/>
      <c r="P9" s="142"/>
    </row>
    <row r="10" spans="1:20" s="4" customFormat="1" x14ac:dyDescent="0.25">
      <c r="A10" s="101"/>
      <c r="B10" s="133" t="s">
        <v>245</v>
      </c>
      <c r="C10" s="105"/>
      <c r="D10" s="5"/>
      <c r="E10" s="5"/>
      <c r="F10" s="5"/>
      <c r="G10" s="64"/>
      <c r="J10" s="102"/>
      <c r="K10" s="102"/>
      <c r="L10" s="164"/>
      <c r="M10" s="53"/>
      <c r="N10" s="244"/>
      <c r="P10" s="142"/>
    </row>
    <row r="11" spans="1:20" s="4" customFormat="1" x14ac:dyDescent="0.25">
      <c r="A11" s="65" t="s">
        <v>243</v>
      </c>
      <c r="C11" s="108"/>
      <c r="F11" s="6"/>
      <c r="G11" s="64">
        <f>SUBTOTAL(9,J:J)</f>
        <v>359766.50770137511</v>
      </c>
      <c r="H11" s="64">
        <f>SUBTOTAL(9,K:K)</f>
        <v>323373.67347762513</v>
      </c>
      <c r="I11" s="64"/>
      <c r="J11" s="102"/>
      <c r="K11" s="102"/>
      <c r="L11" s="164"/>
      <c r="M11" s="53"/>
      <c r="N11" s="244"/>
      <c r="O11" s="64">
        <f>SUBTOTAL(9,P:P)</f>
        <v>35717.035901249998</v>
      </c>
      <c r="P11" s="142"/>
    </row>
    <row r="12" spans="1:20" s="4" customFormat="1" ht="30" x14ac:dyDescent="0.25">
      <c r="A12" s="82"/>
      <c r="B12" s="29" t="s">
        <v>60</v>
      </c>
      <c r="C12" s="109"/>
      <c r="D12" s="66" t="s">
        <v>241</v>
      </c>
      <c r="E12" s="21"/>
      <c r="F12" s="22"/>
      <c r="G12" s="16"/>
      <c r="H12" s="16"/>
      <c r="I12" s="16"/>
      <c r="J12" s="183"/>
      <c r="K12" s="190" t="s">
        <v>1</v>
      </c>
      <c r="L12" s="191"/>
      <c r="M12" s="33" t="s">
        <v>132</v>
      </c>
      <c r="N12" s="242"/>
      <c r="O12" s="24"/>
      <c r="P12" s="143"/>
    </row>
    <row r="13" spans="1:20" s="4" customFormat="1" ht="62.25" x14ac:dyDescent="0.25">
      <c r="A13" s="80" t="s">
        <v>137</v>
      </c>
      <c r="B13" s="28" t="s">
        <v>2</v>
      </c>
      <c r="C13" s="233" t="s">
        <v>85</v>
      </c>
      <c r="D13" s="20" t="s">
        <v>3</v>
      </c>
      <c r="E13" s="20" t="s">
        <v>59</v>
      </c>
      <c r="F13" s="15" t="s">
        <v>48</v>
      </c>
      <c r="G13" s="15" t="s">
        <v>49</v>
      </c>
      <c r="H13" s="15" t="s">
        <v>50</v>
      </c>
      <c r="I13" s="136" t="s">
        <v>256</v>
      </c>
      <c r="J13" s="184" t="s">
        <v>257</v>
      </c>
      <c r="K13" s="192" t="s">
        <v>258</v>
      </c>
      <c r="L13" s="202" t="s">
        <v>4</v>
      </c>
      <c r="M13" s="19" t="s">
        <v>58</v>
      </c>
      <c r="N13" s="245" t="s">
        <v>59</v>
      </c>
      <c r="O13" s="19" t="s">
        <v>48</v>
      </c>
      <c r="P13" s="111" t="s">
        <v>71</v>
      </c>
      <c r="Q13" s="83" t="s">
        <v>220</v>
      </c>
      <c r="R13" s="263" t="s">
        <v>1091</v>
      </c>
      <c r="S13" s="51" t="s">
        <v>1090</v>
      </c>
      <c r="T13" s="263" t="s">
        <v>1126</v>
      </c>
    </row>
    <row r="14" spans="1:20" ht="14.25" customHeight="1" x14ac:dyDescent="0.25">
      <c r="A14" s="44" t="s">
        <v>175</v>
      </c>
      <c r="B14" s="44" t="s">
        <v>17</v>
      </c>
      <c r="C14" s="54" t="s">
        <v>128</v>
      </c>
      <c r="D14" s="46" t="s">
        <v>341</v>
      </c>
      <c r="E14" s="47">
        <v>45236</v>
      </c>
      <c r="F14" s="46" t="s">
        <v>342</v>
      </c>
      <c r="G14" s="47">
        <v>45236</v>
      </c>
      <c r="H14" s="47">
        <v>45326</v>
      </c>
      <c r="I14" s="189">
        <f ca="1">IF(H14&lt;TODAY(),0,H14-TODAY())</f>
        <v>0</v>
      </c>
      <c r="J14" s="93">
        <v>15788.5525</v>
      </c>
      <c r="K14" s="100">
        <v>15788.552500000002</v>
      </c>
      <c r="L14" s="93">
        <v>-1.8189894035458565E-12</v>
      </c>
      <c r="M14" s="46"/>
      <c r="N14" s="47"/>
      <c r="O14" s="46"/>
      <c r="P14" s="93"/>
      <c r="Q14" s="113" t="str">
        <f>IF(P14="","",P14+K14)</f>
        <v/>
      </c>
      <c r="R14" s="113" t="str">
        <f>IF(P14="","",Q14=J14)</f>
        <v/>
      </c>
      <c r="S14" s="48" t="b">
        <f>E14=G14</f>
        <v>1</v>
      </c>
      <c r="T14" s="260" t="s">
        <v>1183</v>
      </c>
    </row>
    <row r="15" spans="1:20" ht="14.25" customHeight="1" x14ac:dyDescent="0.25">
      <c r="A15" s="44" t="s">
        <v>167</v>
      </c>
      <c r="B15" s="44" t="s">
        <v>26</v>
      </c>
      <c r="C15" s="54" t="s">
        <v>102</v>
      </c>
      <c r="D15" s="46" t="s">
        <v>320</v>
      </c>
      <c r="E15" s="47">
        <v>45244</v>
      </c>
      <c r="F15" s="46" t="s">
        <v>321</v>
      </c>
      <c r="G15" s="47">
        <v>45244</v>
      </c>
      <c r="H15" s="47">
        <v>45334</v>
      </c>
      <c r="I15" s="189">
        <f ca="1">IF(H15&lt;TODAY(),0,H15-TODAY())</f>
        <v>0</v>
      </c>
      <c r="J15" s="93">
        <v>12588</v>
      </c>
      <c r="K15" s="100">
        <v>12588</v>
      </c>
      <c r="L15" s="93">
        <v>0</v>
      </c>
      <c r="M15" s="46"/>
      <c r="N15" s="47"/>
      <c r="O15" s="46"/>
      <c r="P15" s="93"/>
      <c r="Q15" s="113" t="str">
        <f t="shared" ref="Q15:Q78" si="0">IF(P15="","",P15+K15)</f>
        <v/>
      </c>
      <c r="R15" s="113" t="str">
        <f t="shared" ref="R15:R78" si="1">IF(P15="","",Q15=J15)</f>
        <v/>
      </c>
      <c r="S15" s="48" t="b">
        <f t="shared" ref="S15:S78" si="2">E15=G15</f>
        <v>1</v>
      </c>
      <c r="T15" s="260" t="s">
        <v>1183</v>
      </c>
    </row>
    <row r="16" spans="1:20" ht="14.25" customHeight="1" x14ac:dyDescent="0.25">
      <c r="A16" s="44" t="s">
        <v>149</v>
      </c>
      <c r="B16" s="44" t="s">
        <v>234</v>
      </c>
      <c r="C16" s="54" t="s">
        <v>119</v>
      </c>
      <c r="D16" s="46" t="s">
        <v>322</v>
      </c>
      <c r="E16" s="47">
        <v>45252</v>
      </c>
      <c r="F16" s="46" t="s">
        <v>323</v>
      </c>
      <c r="G16" s="47">
        <v>45252</v>
      </c>
      <c r="H16" s="47">
        <v>45342</v>
      </c>
      <c r="I16" s="189">
        <f t="shared" ref="I16:I79" ca="1" si="3">IF(H16&lt;TODAY(),0,H16-TODAY())</f>
        <v>0</v>
      </c>
      <c r="J16" s="93">
        <v>7390.7749999999996</v>
      </c>
      <c r="K16" s="100">
        <v>7390.7749999999996</v>
      </c>
      <c r="L16" s="93">
        <v>0</v>
      </c>
      <c r="M16" s="46"/>
      <c r="N16" s="47"/>
      <c r="O16" s="46"/>
      <c r="P16" s="93"/>
      <c r="Q16" s="113" t="str">
        <f t="shared" si="0"/>
        <v/>
      </c>
      <c r="R16" s="113" t="str">
        <f t="shared" si="1"/>
        <v/>
      </c>
      <c r="S16" s="48" t="b">
        <f t="shared" si="2"/>
        <v>1</v>
      </c>
      <c r="T16" s="260" t="s">
        <v>1183</v>
      </c>
    </row>
    <row r="17" spans="1:20" ht="14.25" customHeight="1" x14ac:dyDescent="0.25">
      <c r="A17" s="44" t="s">
        <v>177</v>
      </c>
      <c r="B17" s="44" t="s">
        <v>9</v>
      </c>
      <c r="C17" s="54" t="s">
        <v>110</v>
      </c>
      <c r="D17" s="46" t="s">
        <v>324</v>
      </c>
      <c r="E17" s="47">
        <v>45252</v>
      </c>
      <c r="F17" s="46" t="s">
        <v>325</v>
      </c>
      <c r="G17" s="47">
        <v>45252</v>
      </c>
      <c r="H17" s="47">
        <v>45342</v>
      </c>
      <c r="I17" s="189">
        <f t="shared" ca="1" si="3"/>
        <v>0</v>
      </c>
      <c r="J17" s="93">
        <v>14164.110000000002</v>
      </c>
      <c r="K17" s="100">
        <v>13866.747750000002</v>
      </c>
      <c r="L17" s="93">
        <v>297.36225000000013</v>
      </c>
      <c r="M17" s="46" t="s">
        <v>999</v>
      </c>
      <c r="N17" s="47">
        <v>45378</v>
      </c>
      <c r="O17" s="46" t="s">
        <v>325</v>
      </c>
      <c r="P17" s="93">
        <v>297.36225000000002</v>
      </c>
      <c r="Q17" s="113">
        <f t="shared" si="0"/>
        <v>14164.110000000002</v>
      </c>
      <c r="R17" s="113" t="b">
        <f t="shared" si="1"/>
        <v>1</v>
      </c>
      <c r="S17" s="48" t="b">
        <f t="shared" si="2"/>
        <v>1</v>
      </c>
      <c r="T17" s="260" t="s">
        <v>1183</v>
      </c>
    </row>
    <row r="18" spans="1:20" ht="14.25" customHeight="1" x14ac:dyDescent="0.25">
      <c r="A18" s="44" t="s">
        <v>175</v>
      </c>
      <c r="B18" s="44" t="s">
        <v>17</v>
      </c>
      <c r="C18" s="54" t="s">
        <v>128</v>
      </c>
      <c r="D18" s="46" t="s">
        <v>437</v>
      </c>
      <c r="E18" s="47">
        <v>45266</v>
      </c>
      <c r="F18" s="46" t="s">
        <v>438</v>
      </c>
      <c r="G18" s="47">
        <v>45266</v>
      </c>
      <c r="H18" s="47">
        <v>45356</v>
      </c>
      <c r="I18" s="189">
        <f t="shared" ca="1" si="3"/>
        <v>0</v>
      </c>
      <c r="J18" s="93">
        <v>14208.960499999999</v>
      </c>
      <c r="K18" s="100">
        <v>14208.960499999999</v>
      </c>
      <c r="L18" s="93">
        <v>0</v>
      </c>
      <c r="M18" s="46"/>
      <c r="N18" s="47"/>
      <c r="O18" s="46"/>
      <c r="P18" s="93"/>
      <c r="Q18" s="113" t="str">
        <f t="shared" si="0"/>
        <v/>
      </c>
      <c r="R18" s="113" t="str">
        <f t="shared" si="1"/>
        <v/>
      </c>
      <c r="S18" s="48" t="b">
        <f t="shared" si="2"/>
        <v>1</v>
      </c>
      <c r="T18" s="260" t="s">
        <v>1183</v>
      </c>
    </row>
    <row r="19" spans="1:20" ht="14.25" customHeight="1" x14ac:dyDescent="0.25">
      <c r="A19" s="44" t="s">
        <v>175</v>
      </c>
      <c r="B19" s="44" t="s">
        <v>17</v>
      </c>
      <c r="C19" s="54" t="s">
        <v>128</v>
      </c>
      <c r="D19" s="46" t="s">
        <v>439</v>
      </c>
      <c r="E19" s="47">
        <v>45266</v>
      </c>
      <c r="F19" s="46" t="s">
        <v>440</v>
      </c>
      <c r="G19" s="47">
        <v>45266</v>
      </c>
      <c r="H19" s="47">
        <v>45356</v>
      </c>
      <c r="I19" s="189">
        <f t="shared" ca="1" si="3"/>
        <v>0</v>
      </c>
      <c r="J19" s="93">
        <v>7367.5</v>
      </c>
      <c r="K19" s="100">
        <v>0</v>
      </c>
      <c r="L19" s="93">
        <v>7367.5</v>
      </c>
      <c r="M19" s="46" t="s">
        <v>459</v>
      </c>
      <c r="N19" s="47">
        <v>45271</v>
      </c>
      <c r="O19" s="46" t="s">
        <v>440</v>
      </c>
      <c r="P19" s="93">
        <v>7367.5</v>
      </c>
      <c r="Q19" s="113">
        <f t="shared" si="0"/>
        <v>7367.5</v>
      </c>
      <c r="R19" s="113" t="b">
        <f t="shared" si="1"/>
        <v>1</v>
      </c>
      <c r="S19" s="48" t="b">
        <f t="shared" si="2"/>
        <v>1</v>
      </c>
      <c r="T19" s="260" t="s">
        <v>1183</v>
      </c>
    </row>
    <row r="20" spans="1:20" ht="14.25" customHeight="1" x14ac:dyDescent="0.25">
      <c r="A20" s="44" t="s">
        <v>175</v>
      </c>
      <c r="B20" s="44" t="s">
        <v>17</v>
      </c>
      <c r="C20" s="54" t="s">
        <v>128</v>
      </c>
      <c r="D20" s="46" t="s">
        <v>441</v>
      </c>
      <c r="E20" s="47">
        <v>45266</v>
      </c>
      <c r="F20" s="46" t="s">
        <v>442</v>
      </c>
      <c r="G20" s="47">
        <v>45266</v>
      </c>
      <c r="H20" s="47">
        <v>45356</v>
      </c>
      <c r="I20" s="189">
        <f t="shared" ca="1" si="3"/>
        <v>0</v>
      </c>
      <c r="J20" s="93">
        <v>6839.9870000000001</v>
      </c>
      <c r="K20" s="100">
        <v>0</v>
      </c>
      <c r="L20" s="93">
        <v>6839.9870000000001</v>
      </c>
      <c r="M20" s="46" t="s">
        <v>460</v>
      </c>
      <c r="N20" s="47">
        <v>45271</v>
      </c>
      <c r="O20" s="46" t="s">
        <v>442</v>
      </c>
      <c r="P20" s="93">
        <v>6839.9870000000001</v>
      </c>
      <c r="Q20" s="113">
        <f t="shared" si="0"/>
        <v>6839.9870000000001</v>
      </c>
      <c r="R20" s="113" t="b">
        <f t="shared" si="1"/>
        <v>1</v>
      </c>
      <c r="S20" s="48" t="b">
        <f t="shared" si="2"/>
        <v>1</v>
      </c>
      <c r="T20" s="260" t="s">
        <v>1183</v>
      </c>
    </row>
    <row r="21" spans="1:20" ht="14.25" customHeight="1" x14ac:dyDescent="0.25">
      <c r="A21" s="44" t="s">
        <v>139</v>
      </c>
      <c r="B21" s="44" t="s">
        <v>35</v>
      </c>
      <c r="C21" s="54" t="s">
        <v>115</v>
      </c>
      <c r="D21" s="46" t="s">
        <v>443</v>
      </c>
      <c r="E21" s="47">
        <v>45274</v>
      </c>
      <c r="F21" s="46" t="s">
        <v>444</v>
      </c>
      <c r="G21" s="47">
        <v>45274</v>
      </c>
      <c r="H21" s="47">
        <v>45364</v>
      </c>
      <c r="I21" s="189">
        <f t="shared" ca="1" si="3"/>
        <v>0</v>
      </c>
      <c r="J21" s="93">
        <v>3309.5652</v>
      </c>
      <c r="K21" s="100">
        <v>3309.5652</v>
      </c>
      <c r="L21" s="93">
        <v>0</v>
      </c>
      <c r="M21" s="46"/>
      <c r="N21" s="47"/>
      <c r="O21" s="46"/>
      <c r="P21" s="93"/>
      <c r="Q21" s="113" t="str">
        <f t="shared" si="0"/>
        <v/>
      </c>
      <c r="R21" s="113" t="str">
        <f t="shared" si="1"/>
        <v/>
      </c>
      <c r="S21" s="48" t="b">
        <f t="shared" si="2"/>
        <v>1</v>
      </c>
      <c r="T21" s="260" t="s">
        <v>1183</v>
      </c>
    </row>
    <row r="22" spans="1:20" ht="14.25" customHeight="1" x14ac:dyDescent="0.25">
      <c r="A22" s="44" t="s">
        <v>139</v>
      </c>
      <c r="B22" s="44" t="s">
        <v>35</v>
      </c>
      <c r="C22" s="54" t="s">
        <v>115</v>
      </c>
      <c r="D22" s="46" t="s">
        <v>445</v>
      </c>
      <c r="E22" s="47">
        <v>45274</v>
      </c>
      <c r="F22" s="46" t="s">
        <v>446</v>
      </c>
      <c r="G22" s="47">
        <v>45274</v>
      </c>
      <c r="H22" s="47">
        <v>45364</v>
      </c>
      <c r="I22" s="189">
        <f t="shared" ca="1" si="3"/>
        <v>0</v>
      </c>
      <c r="J22" s="93">
        <v>3531.6848</v>
      </c>
      <c r="K22" s="100">
        <v>3531.6848</v>
      </c>
      <c r="L22" s="93">
        <v>0</v>
      </c>
      <c r="M22" s="46"/>
      <c r="N22" s="47"/>
      <c r="O22" s="46"/>
      <c r="P22" s="93"/>
      <c r="Q22" s="113" t="str">
        <f t="shared" si="0"/>
        <v/>
      </c>
      <c r="R22" s="113" t="str">
        <f t="shared" si="1"/>
        <v/>
      </c>
      <c r="S22" s="48" t="b">
        <f t="shared" si="2"/>
        <v>1</v>
      </c>
      <c r="T22" s="260" t="s">
        <v>1183</v>
      </c>
    </row>
    <row r="23" spans="1:20" ht="14.25" customHeight="1" x14ac:dyDescent="0.25">
      <c r="A23" s="44" t="s">
        <v>139</v>
      </c>
      <c r="B23" s="44" t="s">
        <v>35</v>
      </c>
      <c r="C23" s="54" t="s">
        <v>115</v>
      </c>
      <c r="D23" s="46" t="s">
        <v>447</v>
      </c>
      <c r="E23" s="47">
        <v>45274</v>
      </c>
      <c r="F23" s="46" t="s">
        <v>448</v>
      </c>
      <c r="G23" s="47">
        <v>45274</v>
      </c>
      <c r="H23" s="47">
        <v>45364</v>
      </c>
      <c r="I23" s="189">
        <f t="shared" ca="1" si="3"/>
        <v>0</v>
      </c>
      <c r="J23" s="93">
        <v>3820.5749999999998</v>
      </c>
      <c r="K23" s="100">
        <v>3820.5749999999998</v>
      </c>
      <c r="L23" s="93">
        <v>0</v>
      </c>
      <c r="M23" s="46"/>
      <c r="N23" s="47"/>
      <c r="O23" s="46"/>
      <c r="P23" s="93"/>
      <c r="Q23" s="113" t="str">
        <f t="shared" si="0"/>
        <v/>
      </c>
      <c r="R23" s="113" t="str">
        <f t="shared" si="1"/>
        <v/>
      </c>
      <c r="S23" s="48" t="b">
        <f t="shared" si="2"/>
        <v>1</v>
      </c>
      <c r="T23" s="260" t="s">
        <v>1183</v>
      </c>
    </row>
    <row r="24" spans="1:20" ht="14.25" customHeight="1" x14ac:dyDescent="0.25">
      <c r="A24" s="44" t="s">
        <v>139</v>
      </c>
      <c r="B24" s="44" t="s">
        <v>35</v>
      </c>
      <c r="C24" s="54" t="s">
        <v>115</v>
      </c>
      <c r="D24" s="46" t="s">
        <v>449</v>
      </c>
      <c r="E24" s="47">
        <v>45274</v>
      </c>
      <c r="F24" s="46" t="s">
        <v>450</v>
      </c>
      <c r="G24" s="47">
        <v>45274</v>
      </c>
      <c r="H24" s="47">
        <v>45364</v>
      </c>
      <c r="I24" s="189">
        <f t="shared" ca="1" si="3"/>
        <v>0</v>
      </c>
      <c r="J24" s="93">
        <v>178.92500000000001</v>
      </c>
      <c r="K24" s="100">
        <v>178.92500000000001</v>
      </c>
      <c r="L24" s="93">
        <v>0</v>
      </c>
      <c r="M24" s="46"/>
      <c r="N24" s="47"/>
      <c r="O24" s="46"/>
      <c r="P24" s="93"/>
      <c r="Q24" s="113" t="str">
        <f t="shared" si="0"/>
        <v/>
      </c>
      <c r="R24" s="113" t="str">
        <f t="shared" si="1"/>
        <v/>
      </c>
      <c r="S24" s="48" t="b">
        <f t="shared" si="2"/>
        <v>1</v>
      </c>
      <c r="T24" s="260" t="s">
        <v>1183</v>
      </c>
    </row>
    <row r="25" spans="1:20" ht="14.25" customHeight="1" x14ac:dyDescent="0.25">
      <c r="A25" s="44" t="s">
        <v>147</v>
      </c>
      <c r="B25" s="44" t="s">
        <v>36</v>
      </c>
      <c r="C25" s="54" t="s">
        <v>118</v>
      </c>
      <c r="D25" s="46" t="s">
        <v>451</v>
      </c>
      <c r="E25" s="47">
        <v>45274</v>
      </c>
      <c r="F25" s="46" t="s">
        <v>452</v>
      </c>
      <c r="G25" s="47">
        <v>45274</v>
      </c>
      <c r="H25" s="47">
        <v>45364</v>
      </c>
      <c r="I25" s="189">
        <f t="shared" ca="1" si="3"/>
        <v>0</v>
      </c>
      <c r="J25" s="93">
        <v>3157.5</v>
      </c>
      <c r="K25" s="100">
        <v>3104.875</v>
      </c>
      <c r="L25" s="93">
        <v>52.625</v>
      </c>
      <c r="M25" s="46" t="s">
        <v>557</v>
      </c>
      <c r="N25" s="47">
        <v>45314</v>
      </c>
      <c r="O25" s="46" t="s">
        <v>452</v>
      </c>
      <c r="P25" s="93">
        <v>52.625</v>
      </c>
      <c r="Q25" s="113">
        <f t="shared" si="0"/>
        <v>3157.5</v>
      </c>
      <c r="R25" s="113" t="b">
        <f t="shared" si="1"/>
        <v>1</v>
      </c>
      <c r="S25" s="48" t="b">
        <f t="shared" si="2"/>
        <v>1</v>
      </c>
      <c r="T25" s="260" t="s">
        <v>1183</v>
      </c>
    </row>
    <row r="26" spans="1:20" ht="14.25" customHeight="1" x14ac:dyDescent="0.25">
      <c r="A26" s="44" t="s">
        <v>147</v>
      </c>
      <c r="B26" s="44" t="s">
        <v>36</v>
      </c>
      <c r="C26" s="54" t="s">
        <v>118</v>
      </c>
      <c r="D26" s="46" t="s">
        <v>453</v>
      </c>
      <c r="E26" s="47">
        <v>45274</v>
      </c>
      <c r="F26" s="46" t="s">
        <v>454</v>
      </c>
      <c r="G26" s="47">
        <v>45274</v>
      </c>
      <c r="H26" s="47">
        <v>45364</v>
      </c>
      <c r="I26" s="189">
        <f t="shared" ca="1" si="3"/>
        <v>0</v>
      </c>
      <c r="J26" s="93">
        <v>263.125</v>
      </c>
      <c r="K26" s="100">
        <v>263.125</v>
      </c>
      <c r="L26" s="93">
        <v>0</v>
      </c>
      <c r="M26" s="46"/>
      <c r="N26" s="47"/>
      <c r="O26" s="46"/>
      <c r="P26" s="93"/>
      <c r="Q26" s="113" t="str">
        <f t="shared" si="0"/>
        <v/>
      </c>
      <c r="R26" s="113" t="str">
        <f t="shared" si="1"/>
        <v/>
      </c>
      <c r="S26" s="48" t="b">
        <f t="shared" si="2"/>
        <v>1</v>
      </c>
      <c r="T26" s="260" t="s">
        <v>1183</v>
      </c>
    </row>
    <row r="27" spans="1:20" ht="14.25" customHeight="1" x14ac:dyDescent="0.25">
      <c r="A27" s="44" t="s">
        <v>144</v>
      </c>
      <c r="B27" s="44" t="s">
        <v>39</v>
      </c>
      <c r="C27" s="54" t="s">
        <v>90</v>
      </c>
      <c r="D27" s="46" t="s">
        <v>455</v>
      </c>
      <c r="E27" s="47">
        <v>45275</v>
      </c>
      <c r="F27" s="46" t="s">
        <v>456</v>
      </c>
      <c r="G27" s="47">
        <v>45275</v>
      </c>
      <c r="H27" s="47">
        <v>45365</v>
      </c>
      <c r="I27" s="189">
        <f t="shared" ca="1" si="3"/>
        <v>0</v>
      </c>
      <c r="J27" s="93">
        <v>10555.038</v>
      </c>
      <c r="K27" s="100">
        <v>10555.038</v>
      </c>
      <c r="L27" s="93">
        <v>0</v>
      </c>
      <c r="M27" s="46"/>
      <c r="N27" s="47"/>
      <c r="O27" s="46"/>
      <c r="P27" s="93"/>
      <c r="Q27" s="113" t="str">
        <f t="shared" si="0"/>
        <v/>
      </c>
      <c r="R27" s="113" t="str">
        <f t="shared" si="1"/>
        <v/>
      </c>
      <c r="S27" s="48" t="b">
        <f t="shared" si="2"/>
        <v>1</v>
      </c>
      <c r="T27" s="260" t="s">
        <v>1183</v>
      </c>
    </row>
    <row r="28" spans="1:20" ht="14.25" customHeight="1" x14ac:dyDescent="0.25">
      <c r="A28" s="44" t="s">
        <v>179</v>
      </c>
      <c r="B28" s="44" t="s">
        <v>32</v>
      </c>
      <c r="C28" s="54" t="s">
        <v>112</v>
      </c>
      <c r="D28" s="46" t="s">
        <v>457</v>
      </c>
      <c r="E28" s="47">
        <v>45275</v>
      </c>
      <c r="F28" s="46" t="s">
        <v>458</v>
      </c>
      <c r="G28" s="47">
        <v>45275</v>
      </c>
      <c r="H28" s="47">
        <v>45365</v>
      </c>
      <c r="I28" s="189">
        <f t="shared" ca="1" si="3"/>
        <v>0</v>
      </c>
      <c r="J28" s="93">
        <v>15813.749999999998</v>
      </c>
      <c r="K28" s="100">
        <v>15813.749999999998</v>
      </c>
      <c r="L28" s="93">
        <v>0</v>
      </c>
      <c r="M28" s="46"/>
      <c r="N28" s="47"/>
      <c r="O28" s="46"/>
      <c r="P28" s="93"/>
      <c r="Q28" s="113" t="str">
        <f t="shared" si="0"/>
        <v/>
      </c>
      <c r="R28" s="113" t="str">
        <f t="shared" si="1"/>
        <v/>
      </c>
      <c r="S28" s="48" t="b">
        <f t="shared" si="2"/>
        <v>1</v>
      </c>
      <c r="T28" s="260" t="s">
        <v>1183</v>
      </c>
    </row>
    <row r="29" spans="1:20" ht="14.25" customHeight="1" x14ac:dyDescent="0.25">
      <c r="A29" s="44" t="s">
        <v>177</v>
      </c>
      <c r="B29" s="44" t="s">
        <v>9</v>
      </c>
      <c r="C29" s="54" t="s">
        <v>110</v>
      </c>
      <c r="D29" s="46" t="s">
        <v>529</v>
      </c>
      <c r="E29" s="47">
        <v>45295</v>
      </c>
      <c r="F29" s="46" t="s">
        <v>530</v>
      </c>
      <c r="G29" s="47">
        <v>45295</v>
      </c>
      <c r="H29" s="47">
        <v>45385</v>
      </c>
      <c r="I29" s="189">
        <f t="shared" ca="1" si="3"/>
        <v>0</v>
      </c>
      <c r="J29" s="93">
        <v>1597.14</v>
      </c>
      <c r="K29" s="100">
        <v>0</v>
      </c>
      <c r="L29" s="93">
        <v>1597.14</v>
      </c>
      <c r="M29" s="46" t="s">
        <v>1000</v>
      </c>
      <c r="N29" s="47">
        <v>45420</v>
      </c>
      <c r="O29" s="46" t="s">
        <v>530</v>
      </c>
      <c r="P29" s="93">
        <v>1597.14</v>
      </c>
      <c r="Q29" s="113">
        <f t="shared" si="0"/>
        <v>1597.14</v>
      </c>
      <c r="R29" s="113" t="b">
        <f t="shared" si="1"/>
        <v>1</v>
      </c>
      <c r="S29" s="48" t="b">
        <f t="shared" si="2"/>
        <v>1</v>
      </c>
      <c r="T29" s="260" t="s">
        <v>1183</v>
      </c>
    </row>
    <row r="30" spans="1:20" ht="14.25" customHeight="1" x14ac:dyDescent="0.25">
      <c r="A30" s="44" t="s">
        <v>206</v>
      </c>
      <c r="B30" s="44" t="s">
        <v>314</v>
      </c>
      <c r="C30" s="54" t="s">
        <v>208</v>
      </c>
      <c r="D30" s="46" t="s">
        <v>531</v>
      </c>
      <c r="E30" s="47">
        <v>45302</v>
      </c>
      <c r="F30" s="46" t="s">
        <v>532</v>
      </c>
      <c r="G30" s="47">
        <v>45301</v>
      </c>
      <c r="H30" s="47">
        <v>45391</v>
      </c>
      <c r="I30" s="189">
        <f t="shared" ca="1" si="3"/>
        <v>0</v>
      </c>
      <c r="J30" s="93">
        <v>5762.4975223749998</v>
      </c>
      <c r="K30" s="100">
        <v>5762.4975223749998</v>
      </c>
      <c r="L30" s="93">
        <v>0</v>
      </c>
      <c r="M30" s="46"/>
      <c r="N30" s="47"/>
      <c r="O30" s="46"/>
      <c r="P30" s="93"/>
      <c r="Q30" s="113" t="str">
        <f t="shared" si="0"/>
        <v/>
      </c>
      <c r="R30" s="113" t="str">
        <f t="shared" si="1"/>
        <v/>
      </c>
      <c r="S30" s="48" t="b">
        <f t="shared" si="2"/>
        <v>0</v>
      </c>
      <c r="T30" s="260" t="s">
        <v>1183</v>
      </c>
    </row>
    <row r="31" spans="1:20" ht="14.25" customHeight="1" x14ac:dyDescent="0.25">
      <c r="A31" s="44" t="s">
        <v>175</v>
      </c>
      <c r="B31" s="44" t="s">
        <v>17</v>
      </c>
      <c r="C31" s="54" t="s">
        <v>128</v>
      </c>
      <c r="D31" s="46" t="s">
        <v>533</v>
      </c>
      <c r="E31" s="47">
        <v>45302</v>
      </c>
      <c r="F31" s="46" t="s">
        <v>534</v>
      </c>
      <c r="G31" s="47">
        <v>45301</v>
      </c>
      <c r="H31" s="47">
        <v>45391</v>
      </c>
      <c r="I31" s="189">
        <f t="shared" ca="1" si="3"/>
        <v>0</v>
      </c>
      <c r="J31" s="93">
        <v>4803.6099999999997</v>
      </c>
      <c r="K31" s="100">
        <v>4803.6099999999997</v>
      </c>
      <c r="L31" s="93">
        <v>0</v>
      </c>
      <c r="M31" s="46"/>
      <c r="N31" s="47"/>
      <c r="O31" s="46"/>
      <c r="P31" s="93"/>
      <c r="Q31" s="113" t="str">
        <f t="shared" si="0"/>
        <v/>
      </c>
      <c r="R31" s="113" t="str">
        <f t="shared" si="1"/>
        <v/>
      </c>
      <c r="S31" s="48" t="b">
        <f t="shared" si="2"/>
        <v>0</v>
      </c>
      <c r="T31" s="260" t="s">
        <v>1183</v>
      </c>
    </row>
    <row r="32" spans="1:20" ht="14.25" customHeight="1" x14ac:dyDescent="0.25">
      <c r="A32" s="44" t="s">
        <v>175</v>
      </c>
      <c r="B32" s="44" t="s">
        <v>17</v>
      </c>
      <c r="C32" s="54" t="s">
        <v>128</v>
      </c>
      <c r="D32" s="46" t="s">
        <v>535</v>
      </c>
      <c r="E32" s="47">
        <v>45306</v>
      </c>
      <c r="F32" s="46" t="s">
        <v>536</v>
      </c>
      <c r="G32" s="47">
        <v>45306</v>
      </c>
      <c r="H32" s="47">
        <v>45396</v>
      </c>
      <c r="I32" s="189">
        <f t="shared" ca="1" si="3"/>
        <v>0</v>
      </c>
      <c r="J32" s="93">
        <v>2035.5350000000001</v>
      </c>
      <c r="K32" s="100">
        <v>2035.5350000000001</v>
      </c>
      <c r="L32" s="93">
        <v>0</v>
      </c>
      <c r="M32" s="46"/>
      <c r="N32" s="47"/>
      <c r="O32" s="46"/>
      <c r="P32" s="93"/>
      <c r="Q32" s="113" t="str">
        <f t="shared" si="0"/>
        <v/>
      </c>
      <c r="R32" s="113" t="str">
        <f t="shared" si="1"/>
        <v/>
      </c>
      <c r="S32" s="48" t="b">
        <f t="shared" si="2"/>
        <v>1</v>
      </c>
      <c r="T32" s="260" t="s">
        <v>1183</v>
      </c>
    </row>
    <row r="33" spans="1:20" ht="14.25" customHeight="1" x14ac:dyDescent="0.25">
      <c r="A33" s="44" t="s">
        <v>175</v>
      </c>
      <c r="B33" s="44" t="s">
        <v>17</v>
      </c>
      <c r="C33" s="54" t="s">
        <v>128</v>
      </c>
      <c r="D33" s="46" t="s">
        <v>537</v>
      </c>
      <c r="E33" s="47">
        <v>45306</v>
      </c>
      <c r="F33" s="46" t="s">
        <v>538</v>
      </c>
      <c r="G33" s="47">
        <v>45306</v>
      </c>
      <c r="H33" s="47">
        <v>45396</v>
      </c>
      <c r="I33" s="189">
        <f t="shared" ca="1" si="3"/>
        <v>0</v>
      </c>
      <c r="J33" s="93">
        <v>2768.7064999999998</v>
      </c>
      <c r="K33" s="100">
        <v>2768.7064999999998</v>
      </c>
      <c r="L33" s="93">
        <v>0</v>
      </c>
      <c r="M33" s="46"/>
      <c r="N33" s="47"/>
      <c r="O33" s="46"/>
      <c r="P33" s="93"/>
      <c r="Q33" s="113" t="str">
        <f t="shared" si="0"/>
        <v/>
      </c>
      <c r="R33" s="113" t="str">
        <f t="shared" si="1"/>
        <v/>
      </c>
      <c r="S33" s="48" t="b">
        <f t="shared" si="2"/>
        <v>1</v>
      </c>
      <c r="T33" s="260" t="s">
        <v>1183</v>
      </c>
    </row>
    <row r="34" spans="1:20" ht="14.25" customHeight="1" x14ac:dyDescent="0.25">
      <c r="A34" s="44" t="s">
        <v>151</v>
      </c>
      <c r="B34" s="44" t="s">
        <v>10</v>
      </c>
      <c r="C34" s="54" t="s">
        <v>94</v>
      </c>
      <c r="D34" s="46" t="s">
        <v>539</v>
      </c>
      <c r="E34" s="47">
        <v>45309</v>
      </c>
      <c r="F34" s="46" t="s">
        <v>540</v>
      </c>
      <c r="G34" s="47">
        <v>45309</v>
      </c>
      <c r="H34" s="47">
        <v>45399</v>
      </c>
      <c r="I34" s="189">
        <f t="shared" ca="1" si="3"/>
        <v>0</v>
      </c>
      <c r="J34" s="93">
        <v>5262.5</v>
      </c>
      <c r="K34" s="100">
        <v>5262.5</v>
      </c>
      <c r="L34" s="93">
        <v>0</v>
      </c>
      <c r="M34" s="46"/>
      <c r="N34" s="47"/>
      <c r="O34" s="46"/>
      <c r="P34" s="93"/>
      <c r="Q34" s="113" t="str">
        <f t="shared" si="0"/>
        <v/>
      </c>
      <c r="R34" s="113" t="str">
        <f t="shared" si="1"/>
        <v/>
      </c>
      <c r="S34" s="48" t="b">
        <f t="shared" si="2"/>
        <v>1</v>
      </c>
      <c r="T34" s="260" t="s">
        <v>1183</v>
      </c>
    </row>
    <row r="35" spans="1:20" ht="14.25" customHeight="1" x14ac:dyDescent="0.25">
      <c r="A35" s="44" t="s">
        <v>151</v>
      </c>
      <c r="B35" s="44" t="s">
        <v>10</v>
      </c>
      <c r="C35" s="54" t="s">
        <v>94</v>
      </c>
      <c r="D35" s="46" t="s">
        <v>541</v>
      </c>
      <c r="E35" s="47">
        <v>45309</v>
      </c>
      <c r="F35" s="46" t="s">
        <v>542</v>
      </c>
      <c r="G35" s="47">
        <v>45309</v>
      </c>
      <c r="H35" s="47">
        <v>45399</v>
      </c>
      <c r="I35" s="189">
        <f t="shared" ca="1" si="3"/>
        <v>0</v>
      </c>
      <c r="J35" s="93">
        <v>26312.5</v>
      </c>
      <c r="K35" s="100">
        <v>26312.5</v>
      </c>
      <c r="L35" s="93">
        <v>0</v>
      </c>
      <c r="M35" s="46"/>
      <c r="N35" s="47"/>
      <c r="O35" s="46"/>
      <c r="P35" s="93"/>
      <c r="Q35" s="113" t="str">
        <f t="shared" si="0"/>
        <v/>
      </c>
      <c r="R35" s="113" t="str">
        <f t="shared" si="1"/>
        <v/>
      </c>
      <c r="S35" s="48" t="b">
        <f t="shared" si="2"/>
        <v>1</v>
      </c>
      <c r="T35" s="260" t="s">
        <v>1183</v>
      </c>
    </row>
    <row r="36" spans="1:20" ht="14.25" customHeight="1" x14ac:dyDescent="0.25">
      <c r="A36" s="44" t="s">
        <v>151</v>
      </c>
      <c r="B36" s="44" t="s">
        <v>10</v>
      </c>
      <c r="C36" s="54" t="s">
        <v>94</v>
      </c>
      <c r="D36" s="46" t="s">
        <v>543</v>
      </c>
      <c r="E36" s="47">
        <v>45310</v>
      </c>
      <c r="F36" s="46" t="s">
        <v>544</v>
      </c>
      <c r="G36" s="47">
        <v>45310</v>
      </c>
      <c r="H36" s="47">
        <v>45400</v>
      </c>
      <c r="I36" s="189">
        <f t="shared" ca="1" si="3"/>
        <v>0</v>
      </c>
      <c r="J36" s="93">
        <v>526.25</v>
      </c>
      <c r="K36" s="100">
        <v>526.25</v>
      </c>
      <c r="L36" s="93">
        <v>0</v>
      </c>
      <c r="M36" s="46"/>
      <c r="N36" s="47"/>
      <c r="O36" s="46"/>
      <c r="P36" s="93"/>
      <c r="Q36" s="113" t="str">
        <f t="shared" si="0"/>
        <v/>
      </c>
      <c r="R36" s="113" t="str">
        <f t="shared" si="1"/>
        <v/>
      </c>
      <c r="S36" s="48" t="b">
        <f t="shared" si="2"/>
        <v>1</v>
      </c>
      <c r="T36" s="260" t="s">
        <v>1183</v>
      </c>
    </row>
    <row r="37" spans="1:20" ht="14.25" customHeight="1" x14ac:dyDescent="0.25">
      <c r="A37" s="44" t="s">
        <v>167</v>
      </c>
      <c r="B37" s="44" t="s">
        <v>26</v>
      </c>
      <c r="C37" s="54" t="s">
        <v>102</v>
      </c>
      <c r="D37" s="46" t="s">
        <v>947</v>
      </c>
      <c r="E37" s="47">
        <v>45310</v>
      </c>
      <c r="F37" s="46" t="s">
        <v>948</v>
      </c>
      <c r="G37" s="47">
        <v>45310</v>
      </c>
      <c r="H37" s="47">
        <v>45400</v>
      </c>
      <c r="I37" s="189">
        <f t="shared" ca="1" si="3"/>
        <v>0</v>
      </c>
      <c r="J37" s="93">
        <v>12063.5</v>
      </c>
      <c r="K37" s="100">
        <v>12063.5</v>
      </c>
      <c r="L37" s="93">
        <v>0</v>
      </c>
      <c r="M37" s="46"/>
      <c r="N37" s="47"/>
      <c r="O37" s="46"/>
      <c r="P37" s="93"/>
      <c r="Q37" s="113" t="str">
        <f t="shared" si="0"/>
        <v/>
      </c>
      <c r="R37" s="113" t="str">
        <f t="shared" si="1"/>
        <v/>
      </c>
      <c r="S37" s="48" t="b">
        <f t="shared" si="2"/>
        <v>1</v>
      </c>
      <c r="T37" s="260" t="s">
        <v>1183</v>
      </c>
    </row>
    <row r="38" spans="1:20" ht="14.25" customHeight="1" x14ac:dyDescent="0.25">
      <c r="A38" s="44" t="s">
        <v>140</v>
      </c>
      <c r="B38" s="44" t="s">
        <v>33</v>
      </c>
      <c r="C38" s="54" t="s">
        <v>87</v>
      </c>
      <c r="D38" s="46" t="s">
        <v>545</v>
      </c>
      <c r="E38" s="47">
        <v>45313</v>
      </c>
      <c r="F38" s="46" t="s">
        <v>546</v>
      </c>
      <c r="G38" s="47">
        <v>45313</v>
      </c>
      <c r="H38" s="47">
        <v>45403</v>
      </c>
      <c r="I38" s="189">
        <f t="shared" ca="1" si="3"/>
        <v>0</v>
      </c>
      <c r="J38" s="93">
        <v>5016.2150000000001</v>
      </c>
      <c r="K38" s="100">
        <v>5016.2150000000001</v>
      </c>
      <c r="L38" s="93">
        <v>0</v>
      </c>
      <c r="M38" s="46"/>
      <c r="N38" s="47"/>
      <c r="O38" s="46"/>
      <c r="P38" s="93"/>
      <c r="Q38" s="113" t="str">
        <f t="shared" si="0"/>
        <v/>
      </c>
      <c r="R38" s="113" t="str">
        <f t="shared" si="1"/>
        <v/>
      </c>
      <c r="S38" s="48" t="b">
        <f t="shared" si="2"/>
        <v>1</v>
      </c>
      <c r="T38" s="260" t="s">
        <v>1183</v>
      </c>
    </row>
    <row r="39" spans="1:20" ht="14.25" customHeight="1" x14ac:dyDescent="0.25">
      <c r="A39" s="44" t="s">
        <v>141</v>
      </c>
      <c r="B39" s="44" t="s">
        <v>45</v>
      </c>
      <c r="C39" s="54" t="s">
        <v>116</v>
      </c>
      <c r="D39" s="46" t="s">
        <v>547</v>
      </c>
      <c r="E39" s="47">
        <v>45313</v>
      </c>
      <c r="F39" s="46" t="s">
        <v>548</v>
      </c>
      <c r="G39" s="47">
        <v>45313</v>
      </c>
      <c r="H39" s="47">
        <v>45403</v>
      </c>
      <c r="I39" s="189">
        <f t="shared" ca="1" si="3"/>
        <v>0</v>
      </c>
      <c r="J39" s="93">
        <v>2998.5725000000002</v>
      </c>
      <c r="K39" s="100">
        <v>2998.5725000000002</v>
      </c>
      <c r="L39" s="93">
        <v>0</v>
      </c>
      <c r="M39" s="46"/>
      <c r="N39" s="47"/>
      <c r="O39" s="46"/>
      <c r="P39" s="93"/>
      <c r="Q39" s="113" t="str">
        <f t="shared" si="0"/>
        <v/>
      </c>
      <c r="R39" s="113" t="str">
        <f t="shared" si="1"/>
        <v/>
      </c>
      <c r="S39" s="48" t="b">
        <f t="shared" si="2"/>
        <v>1</v>
      </c>
      <c r="T39" s="260" t="s">
        <v>1183</v>
      </c>
    </row>
    <row r="40" spans="1:20" ht="14.25" customHeight="1" x14ac:dyDescent="0.25">
      <c r="A40" s="44" t="s">
        <v>159</v>
      </c>
      <c r="B40" s="44" t="s">
        <v>43</v>
      </c>
      <c r="C40" s="54" t="s">
        <v>123</v>
      </c>
      <c r="D40" s="46" t="s">
        <v>549</v>
      </c>
      <c r="E40" s="47">
        <v>45313</v>
      </c>
      <c r="F40" s="46" t="s">
        <v>550</v>
      </c>
      <c r="G40" s="47">
        <v>45313</v>
      </c>
      <c r="H40" s="47">
        <v>45403</v>
      </c>
      <c r="I40" s="189">
        <f t="shared" ca="1" si="3"/>
        <v>0</v>
      </c>
      <c r="J40" s="93">
        <v>1936.6</v>
      </c>
      <c r="K40" s="100">
        <v>1936.6</v>
      </c>
      <c r="L40" s="93">
        <v>0</v>
      </c>
      <c r="M40" s="46"/>
      <c r="N40" s="47"/>
      <c r="O40" s="46"/>
      <c r="P40" s="93"/>
      <c r="Q40" s="113" t="str">
        <f t="shared" si="0"/>
        <v/>
      </c>
      <c r="R40" s="113" t="str">
        <f t="shared" si="1"/>
        <v/>
      </c>
      <c r="S40" s="48" t="b">
        <f t="shared" si="2"/>
        <v>1</v>
      </c>
      <c r="T40" s="260" t="s">
        <v>1183</v>
      </c>
    </row>
    <row r="41" spans="1:20" ht="14.25" customHeight="1" x14ac:dyDescent="0.25">
      <c r="A41" s="44" t="s">
        <v>161</v>
      </c>
      <c r="B41" s="44" t="s">
        <v>41</v>
      </c>
      <c r="C41" s="54" t="s">
        <v>125</v>
      </c>
      <c r="D41" s="46" t="s">
        <v>551</v>
      </c>
      <c r="E41" s="47">
        <v>45313</v>
      </c>
      <c r="F41" s="46" t="s">
        <v>552</v>
      </c>
      <c r="G41" s="47">
        <v>45313</v>
      </c>
      <c r="H41" s="47">
        <v>45403</v>
      </c>
      <c r="I41" s="189">
        <f t="shared" ca="1" si="3"/>
        <v>0</v>
      </c>
      <c r="J41" s="93">
        <v>3573.2375000000002</v>
      </c>
      <c r="K41" s="100">
        <v>3573.2375000000002</v>
      </c>
      <c r="L41" s="93">
        <v>0</v>
      </c>
      <c r="M41" s="46"/>
      <c r="N41" s="47"/>
      <c r="O41" s="46"/>
      <c r="P41" s="93"/>
      <c r="Q41" s="113" t="str">
        <f t="shared" si="0"/>
        <v/>
      </c>
      <c r="R41" s="113" t="str">
        <f t="shared" si="1"/>
        <v/>
      </c>
      <c r="S41" s="48" t="b">
        <f t="shared" si="2"/>
        <v>1</v>
      </c>
      <c r="T41" s="260" t="s">
        <v>1183</v>
      </c>
    </row>
    <row r="42" spans="1:20" ht="14.25" customHeight="1" x14ac:dyDescent="0.25">
      <c r="A42" s="44" t="s">
        <v>163</v>
      </c>
      <c r="B42" s="44" t="s">
        <v>29</v>
      </c>
      <c r="C42" s="54" t="s">
        <v>126</v>
      </c>
      <c r="D42" s="46" t="s">
        <v>553</v>
      </c>
      <c r="E42" s="47">
        <v>45313</v>
      </c>
      <c r="F42" s="46" t="s">
        <v>554</v>
      </c>
      <c r="G42" s="47">
        <v>45313</v>
      </c>
      <c r="H42" s="47">
        <v>45403</v>
      </c>
      <c r="I42" s="189">
        <f t="shared" ca="1" si="3"/>
        <v>0</v>
      </c>
      <c r="J42" s="93">
        <v>5720.3374999999996</v>
      </c>
      <c r="K42" s="100">
        <v>5720.3374999999996</v>
      </c>
      <c r="L42" s="93">
        <v>0</v>
      </c>
      <c r="M42" s="46"/>
      <c r="N42" s="47"/>
      <c r="O42" s="46"/>
      <c r="P42" s="93"/>
      <c r="Q42" s="113" t="str">
        <f t="shared" si="0"/>
        <v/>
      </c>
      <c r="R42" s="113" t="str">
        <f t="shared" si="1"/>
        <v/>
      </c>
      <c r="S42" s="48" t="b">
        <f t="shared" si="2"/>
        <v>1</v>
      </c>
      <c r="T42" s="260" t="s">
        <v>1183</v>
      </c>
    </row>
    <row r="43" spans="1:20" ht="14.25" customHeight="1" x14ac:dyDescent="0.25">
      <c r="A43" s="44" t="s">
        <v>149</v>
      </c>
      <c r="B43" s="44" t="s">
        <v>234</v>
      </c>
      <c r="C43" s="54" t="s">
        <v>119</v>
      </c>
      <c r="D43" s="46" t="s">
        <v>555</v>
      </c>
      <c r="E43" s="47">
        <v>45321</v>
      </c>
      <c r="F43" s="46" t="s">
        <v>556</v>
      </c>
      <c r="G43" s="47">
        <v>45321</v>
      </c>
      <c r="H43" s="47">
        <v>45411</v>
      </c>
      <c r="I43" s="189">
        <f t="shared" ca="1" si="3"/>
        <v>0</v>
      </c>
      <c r="J43" s="93">
        <v>3212.014977625</v>
      </c>
      <c r="K43" s="100">
        <v>2260.927817625</v>
      </c>
      <c r="L43" s="93">
        <v>951.08716000000004</v>
      </c>
      <c r="M43" s="46" t="s">
        <v>1225</v>
      </c>
      <c r="N43" s="47">
        <v>45502</v>
      </c>
      <c r="O43" s="46" t="s">
        <v>556</v>
      </c>
      <c r="P43" s="93">
        <v>951.08716000000004</v>
      </c>
      <c r="Q43" s="113">
        <f t="shared" si="0"/>
        <v>3212.014977625</v>
      </c>
      <c r="R43" s="113" t="b">
        <f t="shared" si="1"/>
        <v>1</v>
      </c>
      <c r="S43" s="48" t="b">
        <f t="shared" si="2"/>
        <v>1</v>
      </c>
      <c r="T43" s="260" t="s">
        <v>1183</v>
      </c>
    </row>
    <row r="44" spans="1:20" ht="14.25" customHeight="1" x14ac:dyDescent="0.25">
      <c r="A44" s="44" t="s">
        <v>148</v>
      </c>
      <c r="B44" s="44" t="s">
        <v>38</v>
      </c>
      <c r="C44" s="54" t="s">
        <v>92</v>
      </c>
      <c r="D44" s="46" t="s">
        <v>671</v>
      </c>
      <c r="E44" s="47">
        <v>45323</v>
      </c>
      <c r="F44" s="46" t="s">
        <v>672</v>
      </c>
      <c r="G44" s="47">
        <v>45323</v>
      </c>
      <c r="H44" s="47">
        <v>45413</v>
      </c>
      <c r="I44" s="189">
        <f t="shared" ca="1" si="3"/>
        <v>0</v>
      </c>
      <c r="J44" s="93">
        <v>3902.6257949999999</v>
      </c>
      <c r="K44" s="100">
        <v>3902.6257949999999</v>
      </c>
      <c r="L44" s="93">
        <v>0</v>
      </c>
      <c r="M44" s="46"/>
      <c r="N44" s="47"/>
      <c r="O44" s="46"/>
      <c r="P44" s="93"/>
      <c r="Q44" s="113" t="str">
        <f t="shared" si="0"/>
        <v/>
      </c>
      <c r="R44" s="113" t="str">
        <f t="shared" si="1"/>
        <v/>
      </c>
      <c r="S44" s="48" t="b">
        <f t="shared" si="2"/>
        <v>1</v>
      </c>
      <c r="T44" s="260" t="s">
        <v>1183</v>
      </c>
    </row>
    <row r="45" spans="1:20" ht="14.25" customHeight="1" x14ac:dyDescent="0.25">
      <c r="A45" s="44" t="s">
        <v>154</v>
      </c>
      <c r="B45" s="44" t="s">
        <v>235</v>
      </c>
      <c r="C45" s="54" t="s">
        <v>121</v>
      </c>
      <c r="D45" s="46" t="s">
        <v>673</v>
      </c>
      <c r="E45" s="47">
        <v>45323</v>
      </c>
      <c r="F45" s="46" t="s">
        <v>674</v>
      </c>
      <c r="G45" s="47">
        <v>45323</v>
      </c>
      <c r="H45" s="47">
        <v>45413</v>
      </c>
      <c r="I45" s="189">
        <f t="shared" ca="1" si="3"/>
        <v>0</v>
      </c>
      <c r="J45" s="93">
        <v>4262.6460499999994</v>
      </c>
      <c r="K45" s="100">
        <v>4262.6460500000003</v>
      </c>
      <c r="L45" s="93">
        <v>-9.0949470177292824E-13</v>
      </c>
      <c r="M45" s="46"/>
      <c r="N45" s="47"/>
      <c r="O45" s="46"/>
      <c r="P45" s="93"/>
      <c r="Q45" s="113" t="str">
        <f t="shared" si="0"/>
        <v/>
      </c>
      <c r="R45" s="113" t="str">
        <f t="shared" si="1"/>
        <v/>
      </c>
      <c r="S45" s="48" t="b">
        <f t="shared" si="2"/>
        <v>1</v>
      </c>
      <c r="T45" s="260" t="s">
        <v>1183</v>
      </c>
    </row>
    <row r="46" spans="1:20" ht="14.25" customHeight="1" x14ac:dyDescent="0.25">
      <c r="A46" s="44" t="s">
        <v>156</v>
      </c>
      <c r="B46" s="44" t="s">
        <v>40</v>
      </c>
      <c r="C46" s="54" t="s">
        <v>122</v>
      </c>
      <c r="D46" s="46" t="s">
        <v>675</v>
      </c>
      <c r="E46" s="47">
        <v>45323</v>
      </c>
      <c r="F46" s="46" t="s">
        <v>676</v>
      </c>
      <c r="G46" s="47">
        <v>45323</v>
      </c>
      <c r="H46" s="47">
        <v>45413</v>
      </c>
      <c r="I46" s="189">
        <f t="shared" ca="1" si="3"/>
        <v>0</v>
      </c>
      <c r="J46" s="93">
        <v>4435.4560250000004</v>
      </c>
      <c r="K46" s="100">
        <v>4435.4560250000004</v>
      </c>
      <c r="L46" s="93">
        <v>0</v>
      </c>
      <c r="M46" s="46"/>
      <c r="N46" s="47"/>
      <c r="O46" s="46"/>
      <c r="P46" s="93"/>
      <c r="Q46" s="113" t="str">
        <f t="shared" si="0"/>
        <v/>
      </c>
      <c r="R46" s="113" t="str">
        <f t="shared" si="1"/>
        <v/>
      </c>
      <c r="S46" s="48" t="b">
        <f t="shared" si="2"/>
        <v>1</v>
      </c>
      <c r="T46" s="260" t="s">
        <v>1183</v>
      </c>
    </row>
    <row r="47" spans="1:20" ht="14.25" customHeight="1" x14ac:dyDescent="0.25">
      <c r="A47" s="44" t="s">
        <v>176</v>
      </c>
      <c r="B47" s="44" t="s">
        <v>44</v>
      </c>
      <c r="C47" s="54" t="s">
        <v>129</v>
      </c>
      <c r="D47" s="46" t="s">
        <v>677</v>
      </c>
      <c r="E47" s="47">
        <v>45323</v>
      </c>
      <c r="F47" s="46" t="s">
        <v>678</v>
      </c>
      <c r="G47" s="47">
        <v>45323</v>
      </c>
      <c r="H47" s="47">
        <v>45413</v>
      </c>
      <c r="I47" s="189">
        <f t="shared" ca="1" si="3"/>
        <v>0</v>
      </c>
      <c r="J47" s="93">
        <v>1800.1044324999998</v>
      </c>
      <c r="K47" s="100">
        <v>1800.1044325</v>
      </c>
      <c r="L47" s="93">
        <v>-2.2737367544323206E-13</v>
      </c>
      <c r="M47" s="46"/>
      <c r="N47" s="47"/>
      <c r="O47" s="46"/>
      <c r="P47" s="93"/>
      <c r="Q47" s="113" t="str">
        <f t="shared" si="0"/>
        <v/>
      </c>
      <c r="R47" s="113" t="str">
        <f t="shared" si="1"/>
        <v/>
      </c>
      <c r="S47" s="48" t="b">
        <f t="shared" si="2"/>
        <v>1</v>
      </c>
      <c r="T47" s="260" t="s">
        <v>1183</v>
      </c>
    </row>
    <row r="48" spans="1:20" ht="14.25" customHeight="1" x14ac:dyDescent="0.25">
      <c r="A48" s="44" t="s">
        <v>181</v>
      </c>
      <c r="B48" s="44" t="s">
        <v>18</v>
      </c>
      <c r="C48" s="54" t="s">
        <v>131</v>
      </c>
      <c r="D48" s="46" t="s">
        <v>679</v>
      </c>
      <c r="E48" s="47">
        <v>45323</v>
      </c>
      <c r="F48" s="46" t="s">
        <v>680</v>
      </c>
      <c r="G48" s="47">
        <v>45323</v>
      </c>
      <c r="H48" s="47">
        <v>45413</v>
      </c>
      <c r="I48" s="189">
        <f t="shared" ca="1" si="3"/>
        <v>0</v>
      </c>
      <c r="J48" s="93">
        <v>15787.5</v>
      </c>
      <c r="K48" s="100">
        <v>15787.5</v>
      </c>
      <c r="L48" s="93">
        <v>0</v>
      </c>
      <c r="M48" s="46"/>
      <c r="N48" s="47"/>
      <c r="O48" s="46"/>
      <c r="P48" s="93"/>
      <c r="Q48" s="113" t="str">
        <f t="shared" si="0"/>
        <v/>
      </c>
      <c r="R48" s="113" t="str">
        <f t="shared" si="1"/>
        <v/>
      </c>
      <c r="S48" s="48" t="b">
        <f t="shared" si="2"/>
        <v>1</v>
      </c>
      <c r="T48" s="260" t="s">
        <v>1183</v>
      </c>
    </row>
    <row r="49" spans="1:20" ht="14.25" customHeight="1" x14ac:dyDescent="0.25">
      <c r="A49" s="44" t="s">
        <v>148</v>
      </c>
      <c r="B49" s="44" t="s">
        <v>38</v>
      </c>
      <c r="C49" s="54" t="s">
        <v>92</v>
      </c>
      <c r="D49" s="46" t="s">
        <v>681</v>
      </c>
      <c r="E49" s="47">
        <v>45338</v>
      </c>
      <c r="F49" s="46" t="s">
        <v>682</v>
      </c>
      <c r="G49" s="47">
        <v>45338</v>
      </c>
      <c r="H49" s="47">
        <v>45428</v>
      </c>
      <c r="I49" s="189">
        <f t="shared" ca="1" si="3"/>
        <v>0</v>
      </c>
      <c r="J49" s="93">
        <v>1801.924205</v>
      </c>
      <c r="K49" s="100">
        <v>1801.924205</v>
      </c>
      <c r="L49" s="93">
        <v>0</v>
      </c>
      <c r="M49" s="46"/>
      <c r="N49" s="47"/>
      <c r="O49" s="46"/>
      <c r="P49" s="93"/>
      <c r="Q49" s="113" t="str">
        <f t="shared" si="0"/>
        <v/>
      </c>
      <c r="R49" s="113" t="str">
        <f t="shared" si="1"/>
        <v/>
      </c>
      <c r="S49" s="48" t="b">
        <f t="shared" si="2"/>
        <v>1</v>
      </c>
      <c r="T49" s="260" t="s">
        <v>1183</v>
      </c>
    </row>
    <row r="50" spans="1:20" ht="14.25" customHeight="1" x14ac:dyDescent="0.25">
      <c r="A50" s="44" t="s">
        <v>154</v>
      </c>
      <c r="B50" s="44" t="s">
        <v>235</v>
      </c>
      <c r="C50" s="54" t="s">
        <v>121</v>
      </c>
      <c r="D50" s="46" t="s">
        <v>683</v>
      </c>
      <c r="E50" s="47">
        <v>45338</v>
      </c>
      <c r="F50" s="46" t="s">
        <v>684</v>
      </c>
      <c r="G50" s="47">
        <v>45338</v>
      </c>
      <c r="H50" s="47">
        <v>45428</v>
      </c>
      <c r="I50" s="189">
        <f t="shared" ca="1" si="3"/>
        <v>0</v>
      </c>
      <c r="J50" s="93">
        <v>1968.1550024999999</v>
      </c>
      <c r="K50" s="100">
        <v>1968.1539499999999</v>
      </c>
      <c r="L50" s="93">
        <v>1.0525000000143336E-3</v>
      </c>
      <c r="M50" s="46"/>
      <c r="N50" s="47"/>
      <c r="O50" s="46"/>
      <c r="P50" s="93"/>
      <c r="Q50" s="113" t="str">
        <f t="shared" si="0"/>
        <v/>
      </c>
      <c r="R50" s="113" t="str">
        <f t="shared" si="1"/>
        <v/>
      </c>
      <c r="S50" s="48" t="b">
        <f t="shared" si="2"/>
        <v>1</v>
      </c>
      <c r="T50" s="260" t="s">
        <v>1183</v>
      </c>
    </row>
    <row r="51" spans="1:20" ht="14.25" customHeight="1" x14ac:dyDescent="0.25">
      <c r="A51" s="44" t="s">
        <v>156</v>
      </c>
      <c r="B51" s="44" t="s">
        <v>40</v>
      </c>
      <c r="C51" s="54" t="s">
        <v>122</v>
      </c>
      <c r="D51" s="46" t="s">
        <v>685</v>
      </c>
      <c r="E51" s="47">
        <v>45338</v>
      </c>
      <c r="F51" s="46" t="s">
        <v>686</v>
      </c>
      <c r="G51" s="47">
        <v>45338</v>
      </c>
      <c r="H51" s="47">
        <v>45428</v>
      </c>
      <c r="I51" s="189">
        <f t="shared" ca="1" si="3"/>
        <v>0</v>
      </c>
      <c r="J51" s="93">
        <v>2047.9429224999999</v>
      </c>
      <c r="K51" s="100">
        <v>2047.9429224999999</v>
      </c>
      <c r="L51" s="93">
        <v>0</v>
      </c>
      <c r="M51" s="46"/>
      <c r="N51" s="47"/>
      <c r="O51" s="46"/>
      <c r="P51" s="93"/>
      <c r="Q51" s="113" t="str">
        <f t="shared" si="0"/>
        <v/>
      </c>
      <c r="R51" s="113" t="str">
        <f t="shared" si="1"/>
        <v/>
      </c>
      <c r="S51" s="48" t="b">
        <f t="shared" si="2"/>
        <v>1</v>
      </c>
      <c r="T51" s="260" t="s">
        <v>1183</v>
      </c>
    </row>
    <row r="52" spans="1:20" ht="14.25" customHeight="1" x14ac:dyDescent="0.25">
      <c r="A52" s="44" t="s">
        <v>176</v>
      </c>
      <c r="B52" s="44" t="s">
        <v>44</v>
      </c>
      <c r="C52" s="54" t="s">
        <v>129</v>
      </c>
      <c r="D52" s="46" t="s">
        <v>687</v>
      </c>
      <c r="E52" s="47">
        <v>45338</v>
      </c>
      <c r="F52" s="46" t="s">
        <v>688</v>
      </c>
      <c r="G52" s="47">
        <v>45338</v>
      </c>
      <c r="H52" s="47">
        <v>45428</v>
      </c>
      <c r="I52" s="189">
        <f t="shared" ca="1" si="3"/>
        <v>0</v>
      </c>
      <c r="J52" s="93">
        <v>831.14556749999997</v>
      </c>
      <c r="K52" s="100">
        <v>831.14556749999997</v>
      </c>
      <c r="L52" s="93">
        <v>0</v>
      </c>
      <c r="M52" s="46"/>
      <c r="N52" s="47"/>
      <c r="O52" s="46"/>
      <c r="P52" s="93"/>
      <c r="Q52" s="113" t="str">
        <f t="shared" si="0"/>
        <v/>
      </c>
      <c r="R52" s="113" t="str">
        <f t="shared" si="1"/>
        <v/>
      </c>
      <c r="S52" s="48" t="b">
        <f t="shared" si="2"/>
        <v>1</v>
      </c>
      <c r="T52" s="260" t="s">
        <v>1183</v>
      </c>
    </row>
    <row r="53" spans="1:20" ht="14.25" customHeight="1" x14ac:dyDescent="0.25">
      <c r="A53" s="44" t="s">
        <v>151</v>
      </c>
      <c r="B53" s="44" t="s">
        <v>10</v>
      </c>
      <c r="C53" s="54" t="s">
        <v>94</v>
      </c>
      <c r="D53" s="46" t="s">
        <v>689</v>
      </c>
      <c r="E53" s="47">
        <v>45345</v>
      </c>
      <c r="F53" s="46" t="s">
        <v>690</v>
      </c>
      <c r="G53" s="47">
        <v>45345</v>
      </c>
      <c r="H53" s="47">
        <v>45435</v>
      </c>
      <c r="I53" s="189">
        <f t="shared" ca="1" si="3"/>
        <v>0</v>
      </c>
      <c r="J53" s="93">
        <v>210.5</v>
      </c>
      <c r="K53" s="100">
        <v>0</v>
      </c>
      <c r="L53" s="93">
        <v>210.5</v>
      </c>
      <c r="M53" s="46" t="s">
        <v>1226</v>
      </c>
      <c r="N53" s="47">
        <v>45517</v>
      </c>
      <c r="O53" s="46" t="s">
        <v>690</v>
      </c>
      <c r="P53" s="93">
        <v>210.5</v>
      </c>
      <c r="Q53" s="113">
        <f t="shared" si="0"/>
        <v>210.5</v>
      </c>
      <c r="R53" s="113" t="b">
        <f t="shared" si="1"/>
        <v>1</v>
      </c>
      <c r="S53" s="48" t="b">
        <f t="shared" si="2"/>
        <v>1</v>
      </c>
      <c r="T53" s="260" t="s">
        <v>1183</v>
      </c>
    </row>
    <row r="54" spans="1:20" ht="14.25" customHeight="1" x14ac:dyDescent="0.25">
      <c r="A54" s="44" t="s">
        <v>139</v>
      </c>
      <c r="B54" s="44" t="s">
        <v>35</v>
      </c>
      <c r="C54" s="54" t="s">
        <v>115</v>
      </c>
      <c r="D54" s="46" t="s">
        <v>691</v>
      </c>
      <c r="E54" s="47">
        <v>45348</v>
      </c>
      <c r="F54" s="46" t="s">
        <v>692</v>
      </c>
      <c r="G54" s="47">
        <v>45348</v>
      </c>
      <c r="H54" s="47">
        <v>45438</v>
      </c>
      <c r="I54" s="189">
        <f t="shared" ca="1" si="3"/>
        <v>0</v>
      </c>
      <c r="J54" s="93">
        <v>2526</v>
      </c>
      <c r="K54" s="100">
        <v>2526</v>
      </c>
      <c r="L54" s="93">
        <v>0</v>
      </c>
      <c r="M54" s="46"/>
      <c r="N54" s="47"/>
      <c r="O54" s="46"/>
      <c r="P54" s="93"/>
      <c r="Q54" s="113" t="str">
        <f t="shared" si="0"/>
        <v/>
      </c>
      <c r="R54" s="113" t="str">
        <f t="shared" si="1"/>
        <v/>
      </c>
      <c r="S54" s="48" t="b">
        <f t="shared" si="2"/>
        <v>1</v>
      </c>
      <c r="T54" s="260" t="s">
        <v>1183</v>
      </c>
    </row>
    <row r="55" spans="1:20" ht="14.25" customHeight="1" x14ac:dyDescent="0.25">
      <c r="A55" s="44" t="s">
        <v>147</v>
      </c>
      <c r="B55" s="44" t="s">
        <v>36</v>
      </c>
      <c r="C55" s="54" t="s">
        <v>118</v>
      </c>
      <c r="D55" s="46" t="s">
        <v>693</v>
      </c>
      <c r="E55" s="47">
        <v>45348</v>
      </c>
      <c r="F55" s="46" t="s">
        <v>694</v>
      </c>
      <c r="G55" s="47">
        <v>45348</v>
      </c>
      <c r="H55" s="47">
        <v>45438</v>
      </c>
      <c r="I55" s="189">
        <f t="shared" ca="1" si="3"/>
        <v>0</v>
      </c>
      <c r="J55" s="93">
        <v>1450.345</v>
      </c>
      <c r="K55" s="100">
        <v>1450.345</v>
      </c>
      <c r="L55" s="93">
        <v>0</v>
      </c>
      <c r="M55" s="46"/>
      <c r="N55" s="47"/>
      <c r="O55" s="46"/>
      <c r="P55" s="93"/>
      <c r="Q55" s="113" t="str">
        <f t="shared" si="0"/>
        <v/>
      </c>
      <c r="R55" s="113" t="str">
        <f t="shared" si="1"/>
        <v/>
      </c>
      <c r="S55" s="48" t="b">
        <f t="shared" si="2"/>
        <v>1</v>
      </c>
      <c r="T55" s="260" t="s">
        <v>1183</v>
      </c>
    </row>
    <row r="56" spans="1:20" ht="14.25" customHeight="1" x14ac:dyDescent="0.25">
      <c r="A56" s="44" t="s">
        <v>147</v>
      </c>
      <c r="B56" s="44" t="s">
        <v>36</v>
      </c>
      <c r="C56" s="54" t="s">
        <v>118</v>
      </c>
      <c r="D56" s="46" t="s">
        <v>695</v>
      </c>
      <c r="E56" s="47">
        <v>45348</v>
      </c>
      <c r="F56" s="46" t="s">
        <v>696</v>
      </c>
      <c r="G56" s="47">
        <v>45348</v>
      </c>
      <c r="H56" s="47">
        <v>45438</v>
      </c>
      <c r="I56" s="189">
        <f t="shared" ca="1" si="3"/>
        <v>0</v>
      </c>
      <c r="J56" s="93">
        <v>1372.46</v>
      </c>
      <c r="K56" s="100">
        <v>1372.46</v>
      </c>
      <c r="L56" s="93">
        <v>0</v>
      </c>
      <c r="M56" s="46"/>
      <c r="N56" s="47"/>
      <c r="O56" s="46"/>
      <c r="P56" s="93"/>
      <c r="Q56" s="113" t="str">
        <f t="shared" si="0"/>
        <v/>
      </c>
      <c r="R56" s="113" t="str">
        <f t="shared" si="1"/>
        <v/>
      </c>
      <c r="S56" s="48" t="b">
        <f t="shared" si="2"/>
        <v>1</v>
      </c>
      <c r="T56" s="260" t="s">
        <v>1183</v>
      </c>
    </row>
    <row r="57" spans="1:20" ht="14.25" customHeight="1" x14ac:dyDescent="0.25">
      <c r="A57" s="44" t="s">
        <v>147</v>
      </c>
      <c r="B57" s="44" t="s">
        <v>36</v>
      </c>
      <c r="C57" s="54" t="s">
        <v>118</v>
      </c>
      <c r="D57" s="46" t="s">
        <v>697</v>
      </c>
      <c r="E57" s="47">
        <v>45348</v>
      </c>
      <c r="F57" s="46" t="s">
        <v>698</v>
      </c>
      <c r="G57" s="47">
        <v>45348</v>
      </c>
      <c r="H57" s="47">
        <v>45438</v>
      </c>
      <c r="I57" s="189">
        <f t="shared" ca="1" si="3"/>
        <v>0</v>
      </c>
      <c r="J57" s="93">
        <v>675.70500000000004</v>
      </c>
      <c r="K57" s="100">
        <v>675.70500000000004</v>
      </c>
      <c r="L57" s="93">
        <v>0</v>
      </c>
      <c r="M57" s="46"/>
      <c r="N57" s="47"/>
      <c r="O57" s="46"/>
      <c r="P57" s="93"/>
      <c r="Q57" s="113" t="str">
        <f t="shared" si="0"/>
        <v/>
      </c>
      <c r="R57" s="113" t="str">
        <f t="shared" si="1"/>
        <v/>
      </c>
      <c r="S57" s="48" t="b">
        <f t="shared" si="2"/>
        <v>1</v>
      </c>
      <c r="T57" s="260" t="s">
        <v>1183</v>
      </c>
    </row>
    <row r="58" spans="1:20" ht="14.25" customHeight="1" x14ac:dyDescent="0.25">
      <c r="A58" s="44" t="s">
        <v>144</v>
      </c>
      <c r="B58" s="44" t="s">
        <v>39</v>
      </c>
      <c r="C58" s="54" t="s">
        <v>90</v>
      </c>
      <c r="D58" s="46" t="s">
        <v>699</v>
      </c>
      <c r="E58" s="47">
        <v>45350</v>
      </c>
      <c r="F58" s="46" t="s">
        <v>700</v>
      </c>
      <c r="G58" s="47">
        <v>45350</v>
      </c>
      <c r="H58" s="47">
        <v>45440</v>
      </c>
      <c r="I58" s="189">
        <f t="shared" ca="1" si="3"/>
        <v>0</v>
      </c>
      <c r="J58" s="93">
        <v>15734.999999999998</v>
      </c>
      <c r="K58" s="100">
        <v>15734.999999999998</v>
      </c>
      <c r="L58" s="93">
        <v>0</v>
      </c>
      <c r="M58" s="46"/>
      <c r="N58" s="47"/>
      <c r="O58" s="46"/>
      <c r="P58" s="93"/>
      <c r="Q58" s="113" t="str">
        <f t="shared" si="0"/>
        <v/>
      </c>
      <c r="R58" s="113" t="str">
        <f t="shared" si="1"/>
        <v/>
      </c>
      <c r="S58" s="48" t="b">
        <f t="shared" si="2"/>
        <v>1</v>
      </c>
      <c r="T58" s="260" t="s">
        <v>1183</v>
      </c>
    </row>
    <row r="59" spans="1:20" ht="14.25" customHeight="1" x14ac:dyDescent="0.25">
      <c r="A59" s="44" t="s">
        <v>139</v>
      </c>
      <c r="B59" s="44" t="s">
        <v>35</v>
      </c>
      <c r="C59" s="54" t="s">
        <v>115</v>
      </c>
      <c r="D59" s="46" t="s">
        <v>949</v>
      </c>
      <c r="E59" s="47">
        <v>45352</v>
      </c>
      <c r="F59" s="46" t="s">
        <v>950</v>
      </c>
      <c r="G59" s="47">
        <v>45352</v>
      </c>
      <c r="H59" s="47">
        <v>45442</v>
      </c>
      <c r="I59" s="189">
        <f t="shared" ca="1" si="3"/>
        <v>0</v>
      </c>
      <c r="J59" s="93">
        <v>5578.25</v>
      </c>
      <c r="K59" s="100">
        <v>5578.25</v>
      </c>
      <c r="L59" s="93">
        <v>0</v>
      </c>
      <c r="M59" s="46"/>
      <c r="N59" s="47"/>
      <c r="O59" s="46"/>
      <c r="P59" s="93"/>
      <c r="Q59" s="113" t="str">
        <f t="shared" si="0"/>
        <v/>
      </c>
      <c r="R59" s="113" t="str">
        <f t="shared" si="1"/>
        <v/>
      </c>
      <c r="S59" s="48" t="b">
        <f t="shared" si="2"/>
        <v>1</v>
      </c>
      <c r="T59" s="260" t="s">
        <v>1183</v>
      </c>
    </row>
    <row r="60" spans="1:20" ht="14.25" customHeight="1" x14ac:dyDescent="0.25">
      <c r="A60" s="44" t="s">
        <v>179</v>
      </c>
      <c r="B60" s="44" t="s">
        <v>32</v>
      </c>
      <c r="C60" s="54" t="s">
        <v>112</v>
      </c>
      <c r="D60" s="46" t="s">
        <v>951</v>
      </c>
      <c r="E60" s="47">
        <v>45355</v>
      </c>
      <c r="F60" s="46" t="s">
        <v>952</v>
      </c>
      <c r="G60" s="47">
        <v>45355</v>
      </c>
      <c r="H60" s="47">
        <v>45445</v>
      </c>
      <c r="I60" s="189">
        <f t="shared" ca="1" si="3"/>
        <v>0</v>
      </c>
      <c r="J60" s="93">
        <v>21154.5805</v>
      </c>
      <c r="K60" s="100">
        <v>21154.5805</v>
      </c>
      <c r="L60" s="93">
        <v>0</v>
      </c>
      <c r="M60" s="46"/>
      <c r="N60" s="47"/>
      <c r="O60" s="46"/>
      <c r="P60" s="93"/>
      <c r="Q60" s="113" t="str">
        <f t="shared" si="0"/>
        <v/>
      </c>
      <c r="R60" s="113" t="str">
        <f t="shared" si="1"/>
        <v/>
      </c>
      <c r="S60" s="48" t="b">
        <f t="shared" si="2"/>
        <v>1</v>
      </c>
      <c r="T60" s="260" t="s">
        <v>1183</v>
      </c>
    </row>
    <row r="61" spans="1:20" ht="14.25" customHeight="1" x14ac:dyDescent="0.25">
      <c r="A61" s="44" t="s">
        <v>212</v>
      </c>
      <c r="B61" s="44" t="s">
        <v>211</v>
      </c>
      <c r="C61" s="54" t="s">
        <v>214</v>
      </c>
      <c r="D61" s="46" t="s">
        <v>953</v>
      </c>
      <c r="E61" s="47">
        <v>45377</v>
      </c>
      <c r="F61" s="46" t="s">
        <v>954</v>
      </c>
      <c r="G61" s="47">
        <v>45377</v>
      </c>
      <c r="H61" s="47">
        <v>45467</v>
      </c>
      <c r="I61" s="189">
        <f t="shared" ca="1" si="3"/>
        <v>0</v>
      </c>
      <c r="J61" s="93">
        <v>6551.7894912499987</v>
      </c>
      <c r="K61" s="100">
        <v>0</v>
      </c>
      <c r="L61" s="93">
        <v>6551.7894912499987</v>
      </c>
      <c r="M61" s="46" t="s">
        <v>1199</v>
      </c>
      <c r="N61" s="47">
        <v>45519</v>
      </c>
      <c r="O61" s="46" t="s">
        <v>954</v>
      </c>
      <c r="P61" s="93">
        <v>6551.7894912499987</v>
      </c>
      <c r="Q61" s="113">
        <f t="shared" si="0"/>
        <v>6551.7894912499987</v>
      </c>
      <c r="R61" s="113" t="b">
        <f t="shared" si="1"/>
        <v>1</v>
      </c>
      <c r="S61" s="48" t="b">
        <f t="shared" si="2"/>
        <v>1</v>
      </c>
      <c r="T61" s="260" t="s">
        <v>1183</v>
      </c>
    </row>
    <row r="62" spans="1:20" ht="14.25" customHeight="1" x14ac:dyDescent="0.25">
      <c r="A62" s="44" t="s">
        <v>139</v>
      </c>
      <c r="B62" s="44" t="s">
        <v>35</v>
      </c>
      <c r="C62" s="54" t="s">
        <v>115</v>
      </c>
      <c r="D62" s="46" t="s">
        <v>955</v>
      </c>
      <c r="E62" s="47">
        <v>45393</v>
      </c>
      <c r="F62" s="46" t="s">
        <v>956</v>
      </c>
      <c r="G62" s="47">
        <v>45393</v>
      </c>
      <c r="H62" s="47">
        <v>45483</v>
      </c>
      <c r="I62" s="189">
        <f t="shared" ca="1" si="3"/>
        <v>0</v>
      </c>
      <c r="J62" s="93">
        <v>2436.5374999999999</v>
      </c>
      <c r="K62" s="100">
        <v>2436.5374999999999</v>
      </c>
      <c r="L62" s="93">
        <v>0</v>
      </c>
      <c r="M62" s="46"/>
      <c r="N62" s="47"/>
      <c r="O62" s="46"/>
      <c r="P62" s="93"/>
      <c r="Q62" s="113" t="str">
        <f t="shared" si="0"/>
        <v/>
      </c>
      <c r="R62" s="113" t="str">
        <f t="shared" si="1"/>
        <v/>
      </c>
      <c r="S62" s="48" t="b">
        <f t="shared" si="2"/>
        <v>1</v>
      </c>
      <c r="T62" s="260" t="s">
        <v>1183</v>
      </c>
    </row>
    <row r="63" spans="1:20" ht="14.25" customHeight="1" x14ac:dyDescent="0.25">
      <c r="A63" s="44" t="s">
        <v>140</v>
      </c>
      <c r="B63" s="44" t="s">
        <v>33</v>
      </c>
      <c r="C63" s="54" t="s">
        <v>87</v>
      </c>
      <c r="D63" s="46" t="s">
        <v>957</v>
      </c>
      <c r="E63" s="47">
        <v>45393</v>
      </c>
      <c r="F63" s="46" t="s">
        <v>958</v>
      </c>
      <c r="G63" s="47">
        <v>45393</v>
      </c>
      <c r="H63" s="47">
        <v>45483</v>
      </c>
      <c r="I63" s="189">
        <f t="shared" ca="1" si="3"/>
        <v>0</v>
      </c>
      <c r="J63" s="93">
        <v>3088.3507500000001</v>
      </c>
      <c r="K63" s="100">
        <v>0</v>
      </c>
      <c r="L63" s="93">
        <v>3088.3507500000001</v>
      </c>
      <c r="M63" s="46" t="s">
        <v>1001</v>
      </c>
      <c r="N63" s="47">
        <v>45427</v>
      </c>
      <c r="O63" s="46" t="s">
        <v>958</v>
      </c>
      <c r="P63" s="93">
        <v>3088.3507500000001</v>
      </c>
      <c r="Q63" s="113">
        <f t="shared" si="0"/>
        <v>3088.3507500000001</v>
      </c>
      <c r="R63" s="113" t="b">
        <f t="shared" si="1"/>
        <v>1</v>
      </c>
      <c r="S63" s="48" t="b">
        <f t="shared" si="2"/>
        <v>1</v>
      </c>
      <c r="T63" s="260" t="s">
        <v>1183</v>
      </c>
    </row>
    <row r="64" spans="1:20" ht="14.25" customHeight="1" x14ac:dyDescent="0.25">
      <c r="A64" s="44" t="s">
        <v>141</v>
      </c>
      <c r="B64" s="44" t="s">
        <v>45</v>
      </c>
      <c r="C64" s="54" t="s">
        <v>116</v>
      </c>
      <c r="D64" s="46" t="s">
        <v>959</v>
      </c>
      <c r="E64" s="47">
        <v>45393</v>
      </c>
      <c r="F64" s="46" t="s">
        <v>960</v>
      </c>
      <c r="G64" s="47">
        <v>45393</v>
      </c>
      <c r="H64" s="47">
        <v>45483</v>
      </c>
      <c r="I64" s="189">
        <f t="shared" ca="1" si="3"/>
        <v>0</v>
      </c>
      <c r="J64" s="93">
        <v>1846.8217500000001</v>
      </c>
      <c r="K64" s="100">
        <v>0</v>
      </c>
      <c r="L64" s="93">
        <v>1846.8217500000001</v>
      </c>
      <c r="M64" s="46" t="s">
        <v>1002</v>
      </c>
      <c r="N64" s="47">
        <v>45427</v>
      </c>
      <c r="O64" s="46" t="s">
        <v>960</v>
      </c>
      <c r="P64" s="93">
        <v>1846.8217500000001</v>
      </c>
      <c r="Q64" s="113">
        <f t="shared" si="0"/>
        <v>1846.8217500000001</v>
      </c>
      <c r="R64" s="113" t="b">
        <f t="shared" si="1"/>
        <v>1</v>
      </c>
      <c r="S64" s="48" t="b">
        <f t="shared" si="2"/>
        <v>1</v>
      </c>
      <c r="T64" s="260" t="s">
        <v>1183</v>
      </c>
    </row>
    <row r="65" spans="1:20" ht="14.25" customHeight="1" x14ac:dyDescent="0.25">
      <c r="A65" s="44" t="s">
        <v>159</v>
      </c>
      <c r="B65" s="44" t="s">
        <v>43</v>
      </c>
      <c r="C65" s="54" t="s">
        <v>123</v>
      </c>
      <c r="D65" s="46" t="s">
        <v>961</v>
      </c>
      <c r="E65" s="47">
        <v>45393</v>
      </c>
      <c r="F65" s="46" t="s">
        <v>962</v>
      </c>
      <c r="G65" s="47">
        <v>45393</v>
      </c>
      <c r="H65" s="47">
        <v>45483</v>
      </c>
      <c r="I65" s="189">
        <f t="shared" ca="1" si="3"/>
        <v>0</v>
      </c>
      <c r="J65" s="93">
        <v>1192.0615</v>
      </c>
      <c r="K65" s="100">
        <v>0</v>
      </c>
      <c r="L65" s="93">
        <v>1192.0615</v>
      </c>
      <c r="M65" s="46" t="s">
        <v>1003</v>
      </c>
      <c r="N65" s="47">
        <v>45427</v>
      </c>
      <c r="O65" s="46" t="s">
        <v>962</v>
      </c>
      <c r="P65" s="93">
        <v>1192.0615</v>
      </c>
      <c r="Q65" s="113">
        <f t="shared" si="0"/>
        <v>1192.0615</v>
      </c>
      <c r="R65" s="113" t="b">
        <f t="shared" si="1"/>
        <v>1</v>
      </c>
      <c r="S65" s="48" t="b">
        <f t="shared" si="2"/>
        <v>1</v>
      </c>
      <c r="T65" s="260" t="s">
        <v>1183</v>
      </c>
    </row>
    <row r="66" spans="1:20" ht="14.25" customHeight="1" x14ac:dyDescent="0.25">
      <c r="A66" s="44" t="s">
        <v>163</v>
      </c>
      <c r="B66" s="44" t="s">
        <v>29</v>
      </c>
      <c r="C66" s="54" t="s">
        <v>126</v>
      </c>
      <c r="D66" s="46" t="s">
        <v>963</v>
      </c>
      <c r="E66" s="47">
        <v>45393</v>
      </c>
      <c r="F66" s="46" t="s">
        <v>964</v>
      </c>
      <c r="G66" s="47">
        <v>45393</v>
      </c>
      <c r="H66" s="47">
        <v>45483</v>
      </c>
      <c r="I66" s="189">
        <f t="shared" ca="1" si="3"/>
        <v>0</v>
      </c>
      <c r="J66" s="93">
        <v>3521.0335</v>
      </c>
      <c r="K66" s="100">
        <v>0</v>
      </c>
      <c r="L66" s="93">
        <v>3521.0335</v>
      </c>
      <c r="M66" s="46" t="s">
        <v>1004</v>
      </c>
      <c r="N66" s="47">
        <v>45427</v>
      </c>
      <c r="O66" s="46" t="s">
        <v>964</v>
      </c>
      <c r="P66" s="93">
        <v>3521.0335</v>
      </c>
      <c r="Q66" s="113">
        <f t="shared" si="0"/>
        <v>3521.0335</v>
      </c>
      <c r="R66" s="113" t="b">
        <f t="shared" si="1"/>
        <v>1</v>
      </c>
      <c r="S66" s="48" t="b">
        <f t="shared" si="2"/>
        <v>1</v>
      </c>
      <c r="T66" s="260" t="s">
        <v>1183</v>
      </c>
    </row>
    <row r="67" spans="1:20" ht="14.25" customHeight="1" x14ac:dyDescent="0.25">
      <c r="A67" s="44" t="s">
        <v>175</v>
      </c>
      <c r="B67" s="44" t="s">
        <v>17</v>
      </c>
      <c r="C67" s="54" t="s">
        <v>128</v>
      </c>
      <c r="D67" s="46" t="s">
        <v>965</v>
      </c>
      <c r="E67" s="47">
        <v>45393</v>
      </c>
      <c r="F67" s="46" t="s">
        <v>966</v>
      </c>
      <c r="G67" s="47">
        <v>45393</v>
      </c>
      <c r="H67" s="47">
        <v>45483</v>
      </c>
      <c r="I67" s="189">
        <f t="shared" ca="1" si="3"/>
        <v>0</v>
      </c>
      <c r="J67" s="93">
        <v>4599.2145</v>
      </c>
      <c r="K67" s="100">
        <v>4599.2145</v>
      </c>
      <c r="L67" s="93">
        <v>0</v>
      </c>
      <c r="M67" s="46"/>
      <c r="N67" s="47"/>
      <c r="O67" s="46"/>
      <c r="P67" s="93"/>
      <c r="Q67" s="113" t="str">
        <f t="shared" si="0"/>
        <v/>
      </c>
      <c r="R67" s="113" t="str">
        <f t="shared" si="1"/>
        <v/>
      </c>
      <c r="S67" s="48" t="b">
        <f t="shared" si="2"/>
        <v>1</v>
      </c>
      <c r="T67" s="260" t="s">
        <v>1183</v>
      </c>
    </row>
    <row r="68" spans="1:20" ht="14.25" customHeight="1" x14ac:dyDescent="0.25">
      <c r="A68" s="44" t="s">
        <v>161</v>
      </c>
      <c r="B68" s="44" t="s">
        <v>41</v>
      </c>
      <c r="C68" s="54" t="s">
        <v>125</v>
      </c>
      <c r="D68" s="46" t="s">
        <v>967</v>
      </c>
      <c r="E68" s="47">
        <v>45394</v>
      </c>
      <c r="F68" s="46" t="s">
        <v>968</v>
      </c>
      <c r="G68" s="47">
        <v>45394</v>
      </c>
      <c r="H68" s="47">
        <v>45484</v>
      </c>
      <c r="I68" s="189">
        <f t="shared" ca="1" si="3"/>
        <v>0</v>
      </c>
      <c r="J68" s="93">
        <v>2200.7775000000001</v>
      </c>
      <c r="K68" s="100">
        <v>0</v>
      </c>
      <c r="L68" s="93">
        <v>2200.7775000000001</v>
      </c>
      <c r="M68" s="46" t="s">
        <v>1005</v>
      </c>
      <c r="N68" s="47">
        <v>45427</v>
      </c>
      <c r="O68" s="46" t="s">
        <v>968</v>
      </c>
      <c r="P68" s="93">
        <v>2200.7775000000001</v>
      </c>
      <c r="Q68" s="113">
        <f t="shared" si="0"/>
        <v>2200.7775000000001</v>
      </c>
      <c r="R68" s="113" t="b">
        <f t="shared" si="1"/>
        <v>1</v>
      </c>
      <c r="S68" s="48" t="b">
        <f t="shared" si="2"/>
        <v>1</v>
      </c>
      <c r="T68" s="260" t="s">
        <v>1183</v>
      </c>
    </row>
    <row r="69" spans="1:20" ht="14.25" customHeight="1" x14ac:dyDescent="0.25">
      <c r="A69" s="44" t="s">
        <v>144</v>
      </c>
      <c r="B69" s="44" t="s">
        <v>39</v>
      </c>
      <c r="C69" s="54" t="s">
        <v>90</v>
      </c>
      <c r="D69" s="46" t="s">
        <v>969</v>
      </c>
      <c r="E69" s="47">
        <v>45415</v>
      </c>
      <c r="F69" s="46" t="s">
        <v>970</v>
      </c>
      <c r="G69" s="47">
        <v>45415</v>
      </c>
      <c r="H69" s="47">
        <v>45505</v>
      </c>
      <c r="I69" s="189">
        <f t="shared" ca="1" si="3"/>
        <v>0</v>
      </c>
      <c r="J69" s="93">
        <v>14423.75</v>
      </c>
      <c r="K69" s="100">
        <v>13747.952729999999</v>
      </c>
      <c r="L69" s="93">
        <v>675.79727000000094</v>
      </c>
      <c r="M69" s="46"/>
      <c r="N69" s="47"/>
      <c r="O69" s="46"/>
      <c r="P69" s="93"/>
      <c r="Q69" s="113" t="str">
        <f t="shared" si="0"/>
        <v/>
      </c>
      <c r="R69" s="113" t="str">
        <f t="shared" si="1"/>
        <v/>
      </c>
      <c r="S69" s="48" t="b">
        <f t="shared" si="2"/>
        <v>1</v>
      </c>
      <c r="T69" s="260" t="s">
        <v>1183</v>
      </c>
    </row>
    <row r="70" spans="1:20" ht="14.25" customHeight="1" x14ac:dyDescent="0.25">
      <c r="A70" s="44" t="s">
        <v>149</v>
      </c>
      <c r="B70" s="44" t="s">
        <v>234</v>
      </c>
      <c r="C70" s="54" t="s">
        <v>119</v>
      </c>
      <c r="D70" s="46" t="s">
        <v>971</v>
      </c>
      <c r="E70" s="47">
        <v>45425</v>
      </c>
      <c r="F70" s="46" t="s">
        <v>972</v>
      </c>
      <c r="G70" s="47">
        <v>45425</v>
      </c>
      <c r="H70" s="47">
        <v>45515</v>
      </c>
      <c r="I70" s="189">
        <f t="shared" ca="1" si="3"/>
        <v>0</v>
      </c>
      <c r="J70" s="93">
        <v>951.08716000000004</v>
      </c>
      <c r="K70" s="100">
        <v>951.08716000000004</v>
      </c>
      <c r="L70" s="93">
        <v>0</v>
      </c>
      <c r="M70" s="46"/>
      <c r="N70" s="47"/>
      <c r="O70" s="46"/>
      <c r="P70" s="93"/>
      <c r="Q70" s="113" t="str">
        <f t="shared" si="0"/>
        <v/>
      </c>
      <c r="R70" s="113" t="str">
        <f t="shared" si="1"/>
        <v/>
      </c>
      <c r="S70" s="48" t="b">
        <f t="shared" si="2"/>
        <v>1</v>
      </c>
      <c r="T70" s="260" t="s">
        <v>1183</v>
      </c>
    </row>
    <row r="71" spans="1:20" ht="14.25" customHeight="1" x14ac:dyDescent="0.25">
      <c r="A71" s="44" t="s">
        <v>149</v>
      </c>
      <c r="B71" s="44" t="s">
        <v>234</v>
      </c>
      <c r="C71" s="54" t="s">
        <v>119</v>
      </c>
      <c r="D71" s="46" t="s">
        <v>973</v>
      </c>
      <c r="E71" s="47">
        <v>45425</v>
      </c>
      <c r="F71" s="46" t="s">
        <v>974</v>
      </c>
      <c r="G71" s="47">
        <v>45425</v>
      </c>
      <c r="H71" s="47">
        <v>45515</v>
      </c>
      <c r="I71" s="189">
        <f t="shared" ca="1" si="3"/>
        <v>0</v>
      </c>
      <c r="J71" s="93">
        <v>7642.9218473749997</v>
      </c>
      <c r="K71" s="100">
        <v>7642.9218473749997</v>
      </c>
      <c r="L71" s="93">
        <v>0</v>
      </c>
      <c r="M71" s="46"/>
      <c r="N71" s="47"/>
      <c r="O71" s="46"/>
      <c r="P71" s="93"/>
      <c r="Q71" s="113" t="str">
        <f t="shared" si="0"/>
        <v/>
      </c>
      <c r="R71" s="113" t="str">
        <f t="shared" si="1"/>
        <v/>
      </c>
      <c r="S71" s="48" t="b">
        <f t="shared" si="2"/>
        <v>1</v>
      </c>
      <c r="T71" s="260" t="s">
        <v>1183</v>
      </c>
    </row>
    <row r="72" spans="1:20" ht="14.25" customHeight="1" x14ac:dyDescent="0.25">
      <c r="A72" s="44" t="s">
        <v>177</v>
      </c>
      <c r="B72" s="44" t="s">
        <v>9</v>
      </c>
      <c r="C72" s="54" t="s">
        <v>110</v>
      </c>
      <c r="D72" s="46" t="s">
        <v>975</v>
      </c>
      <c r="E72" s="47">
        <v>45427</v>
      </c>
      <c r="F72" s="46" t="s">
        <v>976</v>
      </c>
      <c r="G72" s="47">
        <v>45427</v>
      </c>
      <c r="H72" s="47">
        <v>45517</v>
      </c>
      <c r="I72" s="189">
        <f t="shared" ca="1" si="3"/>
        <v>0</v>
      </c>
      <c r="J72" s="93">
        <v>3947.6677500000005</v>
      </c>
      <c r="K72" s="100">
        <v>3947.6677500000005</v>
      </c>
      <c r="L72" s="93">
        <v>0</v>
      </c>
      <c r="M72" s="46"/>
      <c r="N72" s="47"/>
      <c r="O72" s="46"/>
      <c r="P72" s="93"/>
      <c r="Q72" s="113" t="str">
        <f t="shared" si="0"/>
        <v/>
      </c>
      <c r="R72" s="113" t="str">
        <f t="shared" si="1"/>
        <v/>
      </c>
      <c r="S72" s="48" t="b">
        <f t="shared" si="2"/>
        <v>1</v>
      </c>
      <c r="T72" s="260" t="s">
        <v>1183</v>
      </c>
    </row>
    <row r="73" spans="1:20" ht="14.25" customHeight="1" x14ac:dyDescent="0.25">
      <c r="A73" s="44" t="s">
        <v>177</v>
      </c>
      <c r="B73" s="44" t="s">
        <v>9</v>
      </c>
      <c r="C73" s="54" t="s">
        <v>110</v>
      </c>
      <c r="D73" s="46" t="s">
        <v>977</v>
      </c>
      <c r="E73" s="47">
        <v>45427</v>
      </c>
      <c r="F73" s="46" t="s">
        <v>978</v>
      </c>
      <c r="G73" s="47">
        <v>45427</v>
      </c>
      <c r="H73" s="47">
        <v>45517</v>
      </c>
      <c r="I73" s="189">
        <f t="shared" ca="1" si="3"/>
        <v>0</v>
      </c>
      <c r="J73" s="93">
        <v>154.81435275000001</v>
      </c>
      <c r="K73" s="100">
        <v>154.81435275000001</v>
      </c>
      <c r="L73" s="93">
        <v>0</v>
      </c>
      <c r="M73" s="46"/>
      <c r="N73" s="47"/>
      <c r="O73" s="46"/>
      <c r="P73" s="93"/>
      <c r="Q73" s="113" t="str">
        <f t="shared" si="0"/>
        <v/>
      </c>
      <c r="R73" s="113" t="str">
        <f t="shared" si="1"/>
        <v/>
      </c>
      <c r="S73" s="48" t="b">
        <f t="shared" si="2"/>
        <v>1</v>
      </c>
      <c r="T73" s="260" t="s">
        <v>1183</v>
      </c>
    </row>
    <row r="74" spans="1:20" ht="14.25" customHeight="1" x14ac:dyDescent="0.25">
      <c r="A74" s="44" t="s">
        <v>148</v>
      </c>
      <c r="B74" s="44" t="s">
        <v>38</v>
      </c>
      <c r="C74" s="54" t="s">
        <v>92</v>
      </c>
      <c r="D74" s="46" t="s">
        <v>979</v>
      </c>
      <c r="E74" s="47">
        <v>45428</v>
      </c>
      <c r="F74" s="46" t="s">
        <v>980</v>
      </c>
      <c r="G74" s="47">
        <v>45428</v>
      </c>
      <c r="H74" s="47">
        <v>45518</v>
      </c>
      <c r="I74" s="189">
        <f t="shared" ca="1" si="3"/>
        <v>0</v>
      </c>
      <c r="J74" s="93">
        <v>1996.5925</v>
      </c>
      <c r="K74" s="100">
        <v>1996.5925</v>
      </c>
      <c r="L74" s="93">
        <v>0</v>
      </c>
      <c r="M74" s="46"/>
      <c r="N74" s="47"/>
      <c r="O74" s="46"/>
      <c r="P74" s="93"/>
      <c r="Q74" s="113" t="str">
        <f t="shared" si="0"/>
        <v/>
      </c>
      <c r="R74" s="113" t="str">
        <f t="shared" si="1"/>
        <v/>
      </c>
      <c r="S74" s="48" t="b">
        <f t="shared" si="2"/>
        <v>1</v>
      </c>
      <c r="T74" s="260" t="s">
        <v>1183</v>
      </c>
    </row>
    <row r="75" spans="1:20" ht="14.25" customHeight="1" x14ac:dyDescent="0.25">
      <c r="A75" s="44" t="s">
        <v>156</v>
      </c>
      <c r="B75" s="44" t="s">
        <v>40</v>
      </c>
      <c r="C75" s="54" t="s">
        <v>122</v>
      </c>
      <c r="D75" s="46" t="s">
        <v>981</v>
      </c>
      <c r="E75" s="47">
        <v>45428</v>
      </c>
      <c r="F75" s="46" t="s">
        <v>982</v>
      </c>
      <c r="G75" s="47">
        <v>45428</v>
      </c>
      <c r="H75" s="47">
        <v>45518</v>
      </c>
      <c r="I75" s="189">
        <f t="shared" ca="1" si="3"/>
        <v>0</v>
      </c>
      <c r="J75" s="93">
        <v>2269.19</v>
      </c>
      <c r="K75" s="100">
        <v>2269.19</v>
      </c>
      <c r="L75" s="93">
        <v>0</v>
      </c>
      <c r="M75" s="46"/>
      <c r="N75" s="47"/>
      <c r="O75" s="46"/>
      <c r="P75" s="93"/>
      <c r="Q75" s="113" t="str">
        <f t="shared" si="0"/>
        <v/>
      </c>
      <c r="R75" s="113" t="str">
        <f t="shared" si="1"/>
        <v/>
      </c>
      <c r="S75" s="48" t="b">
        <f t="shared" si="2"/>
        <v>1</v>
      </c>
      <c r="T75" s="260" t="s">
        <v>1183</v>
      </c>
    </row>
    <row r="76" spans="1:20" ht="14.25" customHeight="1" x14ac:dyDescent="0.25">
      <c r="A76" s="44" t="s">
        <v>176</v>
      </c>
      <c r="B76" s="44" t="s">
        <v>44</v>
      </c>
      <c r="C76" s="54" t="s">
        <v>129</v>
      </c>
      <c r="D76" s="46" t="s">
        <v>983</v>
      </c>
      <c r="E76" s="47">
        <v>45428</v>
      </c>
      <c r="F76" s="46" t="s">
        <v>984</v>
      </c>
      <c r="G76" s="47">
        <v>45428</v>
      </c>
      <c r="H76" s="47">
        <v>45518</v>
      </c>
      <c r="I76" s="189">
        <f t="shared" ca="1" si="3"/>
        <v>0</v>
      </c>
      <c r="J76" s="93">
        <v>920.9375</v>
      </c>
      <c r="K76" s="100">
        <v>920.9375</v>
      </c>
      <c r="L76" s="93">
        <v>0</v>
      </c>
      <c r="M76" s="46"/>
      <c r="N76" s="47"/>
      <c r="O76" s="46"/>
      <c r="P76" s="93"/>
      <c r="Q76" s="113" t="str">
        <f t="shared" si="0"/>
        <v/>
      </c>
      <c r="R76" s="113" t="str">
        <f t="shared" si="1"/>
        <v/>
      </c>
      <c r="S76" s="48" t="b">
        <f t="shared" si="2"/>
        <v>1</v>
      </c>
      <c r="T76" s="260" t="s">
        <v>1183</v>
      </c>
    </row>
    <row r="77" spans="1:20" ht="14.25" customHeight="1" x14ac:dyDescent="0.25">
      <c r="A77" s="44" t="s">
        <v>140</v>
      </c>
      <c r="B77" s="44" t="s">
        <v>33</v>
      </c>
      <c r="C77" s="54" t="s">
        <v>87</v>
      </c>
      <c r="D77" s="46" t="s">
        <v>985</v>
      </c>
      <c r="E77" s="47">
        <v>45432</v>
      </c>
      <c r="F77" s="46" t="s">
        <v>986</v>
      </c>
      <c r="G77" s="47">
        <v>45432</v>
      </c>
      <c r="H77" s="47">
        <v>45522</v>
      </c>
      <c r="I77" s="189">
        <f t="shared" ca="1" si="3"/>
        <v>0</v>
      </c>
      <c r="J77" s="93">
        <v>3058.4702750000001</v>
      </c>
      <c r="K77" s="100">
        <v>3058.4702750000001</v>
      </c>
      <c r="L77" s="93">
        <v>0</v>
      </c>
      <c r="M77" s="46"/>
      <c r="N77" s="47"/>
      <c r="O77" s="46"/>
      <c r="P77" s="93"/>
      <c r="Q77" s="113" t="str">
        <f t="shared" si="0"/>
        <v/>
      </c>
      <c r="R77" s="113" t="str">
        <f t="shared" si="1"/>
        <v/>
      </c>
      <c r="S77" s="48" t="b">
        <f t="shared" si="2"/>
        <v>1</v>
      </c>
      <c r="T77" s="260" t="s">
        <v>1183</v>
      </c>
    </row>
    <row r="78" spans="1:20" ht="14.25" customHeight="1" x14ac:dyDescent="0.25">
      <c r="A78" s="44" t="s">
        <v>141</v>
      </c>
      <c r="B78" s="44" t="s">
        <v>45</v>
      </c>
      <c r="C78" s="54" t="s">
        <v>116</v>
      </c>
      <c r="D78" s="46" t="s">
        <v>987</v>
      </c>
      <c r="E78" s="47">
        <v>45432</v>
      </c>
      <c r="F78" s="46" t="s">
        <v>988</v>
      </c>
      <c r="G78" s="47">
        <v>45432</v>
      </c>
      <c r="H78" s="47">
        <v>45522</v>
      </c>
      <c r="I78" s="189">
        <f t="shared" ca="1" si="3"/>
        <v>0</v>
      </c>
      <c r="J78" s="93">
        <v>1829.0134499999999</v>
      </c>
      <c r="K78" s="100">
        <v>1829.0134499999999</v>
      </c>
      <c r="L78" s="93">
        <v>0</v>
      </c>
      <c r="M78" s="46"/>
      <c r="N78" s="47"/>
      <c r="O78" s="46"/>
      <c r="P78" s="93"/>
      <c r="Q78" s="113" t="str">
        <f t="shared" si="0"/>
        <v/>
      </c>
      <c r="R78" s="113" t="str">
        <f t="shared" si="1"/>
        <v/>
      </c>
      <c r="S78" s="48" t="b">
        <f t="shared" si="2"/>
        <v>1</v>
      </c>
      <c r="T78" s="260" t="s">
        <v>1183</v>
      </c>
    </row>
    <row r="79" spans="1:20" ht="14.25" customHeight="1" x14ac:dyDescent="0.25">
      <c r="A79" s="44" t="s">
        <v>154</v>
      </c>
      <c r="B79" s="44" t="s">
        <v>235</v>
      </c>
      <c r="C79" s="54" t="s">
        <v>121</v>
      </c>
      <c r="D79" s="46" t="s">
        <v>989</v>
      </c>
      <c r="E79" s="47">
        <v>45432</v>
      </c>
      <c r="F79" s="46" t="s">
        <v>990</v>
      </c>
      <c r="G79" s="47">
        <v>45432</v>
      </c>
      <c r="H79" s="47">
        <v>45522</v>
      </c>
      <c r="I79" s="189">
        <f t="shared" ca="1" si="3"/>
        <v>0</v>
      </c>
      <c r="J79" s="93">
        <v>2082.8975</v>
      </c>
      <c r="K79" s="100">
        <v>2082.8975</v>
      </c>
      <c r="L79" s="93">
        <v>0</v>
      </c>
      <c r="M79" s="46"/>
      <c r="N79" s="47"/>
      <c r="O79" s="46"/>
      <c r="P79" s="93"/>
      <c r="Q79" s="113" t="str">
        <f>IF(P79="","",P79+K79)</f>
        <v/>
      </c>
      <c r="R79" s="113" t="str">
        <f>IF(P79="","",Q79=J79)</f>
        <v/>
      </c>
      <c r="S79" s="48" t="b">
        <f>E79=G79</f>
        <v>1</v>
      </c>
      <c r="T79" s="260" t="s">
        <v>1183</v>
      </c>
    </row>
    <row r="80" spans="1:20" ht="14.25" customHeight="1" x14ac:dyDescent="0.25">
      <c r="A80" s="44" t="s">
        <v>156</v>
      </c>
      <c r="B80" s="44" t="s">
        <v>40</v>
      </c>
      <c r="C80" s="54" t="s">
        <v>122</v>
      </c>
      <c r="D80" s="46" t="s">
        <v>991</v>
      </c>
      <c r="E80" s="47">
        <v>45432</v>
      </c>
      <c r="F80" s="46" t="s">
        <v>992</v>
      </c>
      <c r="G80" s="47">
        <v>45432</v>
      </c>
      <c r="H80" s="47">
        <v>45522</v>
      </c>
      <c r="I80" s="189">
        <f ca="1">IF(H80&lt;TODAY(),0,H80-TODAY())</f>
        <v>0</v>
      </c>
      <c r="J80" s="93">
        <v>97.882499999999993</v>
      </c>
      <c r="K80" s="100">
        <v>97.882499999999993</v>
      </c>
      <c r="L80" s="93">
        <v>0</v>
      </c>
      <c r="M80" s="46"/>
      <c r="N80" s="47"/>
      <c r="O80" s="46"/>
      <c r="P80" s="93"/>
      <c r="Q80" s="113" t="str">
        <f>IF(P80="","",P80+K80)</f>
        <v/>
      </c>
      <c r="R80" s="113" t="str">
        <f>IF(P80="","",Q80=J80)</f>
        <v/>
      </c>
      <c r="S80" s="48" t="b">
        <f>E80=G80</f>
        <v>1</v>
      </c>
      <c r="T80" s="260" t="s">
        <v>1183</v>
      </c>
    </row>
    <row r="81" spans="1:21" ht="14.25" customHeight="1" x14ac:dyDescent="0.25">
      <c r="A81" s="44" t="s">
        <v>159</v>
      </c>
      <c r="B81" s="44" t="s">
        <v>43</v>
      </c>
      <c r="C81" s="54" t="s">
        <v>123</v>
      </c>
      <c r="D81" s="46" t="s">
        <v>993</v>
      </c>
      <c r="E81" s="47">
        <v>45432</v>
      </c>
      <c r="F81" s="46" t="s">
        <v>994</v>
      </c>
      <c r="G81" s="47">
        <v>45432</v>
      </c>
      <c r="H81" s="47">
        <v>45522</v>
      </c>
      <c r="I81" s="189">
        <f ca="1">IF(H81&lt;TODAY(),0,H81-TODAY())</f>
        <v>0</v>
      </c>
      <c r="J81" s="93">
        <v>1180.5155749999999</v>
      </c>
      <c r="K81" s="100">
        <v>1180.5155749999999</v>
      </c>
      <c r="L81" s="93">
        <v>0</v>
      </c>
      <c r="M81" s="46"/>
      <c r="N81" s="47"/>
      <c r="O81" s="46"/>
      <c r="P81" s="93"/>
      <c r="Q81" s="113" t="str">
        <f>IF(P81="","",P81+K81)</f>
        <v/>
      </c>
      <c r="R81" s="113" t="str">
        <f>IF(P81="","",Q81=J81)</f>
        <v/>
      </c>
      <c r="S81" s="48" t="b">
        <f>E81=G81</f>
        <v>1</v>
      </c>
      <c r="T81" s="260" t="s">
        <v>1183</v>
      </c>
    </row>
    <row r="82" spans="1:21" ht="14.25" customHeight="1" x14ac:dyDescent="0.25">
      <c r="A82" s="44" t="s">
        <v>161</v>
      </c>
      <c r="B82" s="44" t="s">
        <v>41</v>
      </c>
      <c r="C82" s="54" t="s">
        <v>125</v>
      </c>
      <c r="D82" s="46" t="s">
        <v>995</v>
      </c>
      <c r="E82" s="47">
        <v>45432</v>
      </c>
      <c r="F82" s="46" t="s">
        <v>996</v>
      </c>
      <c r="G82" s="47">
        <v>45432</v>
      </c>
      <c r="H82" s="47">
        <v>45522</v>
      </c>
      <c r="I82" s="189">
        <f ca="1">IF(H82&lt;TODAY(),0,H82-TODAY())</f>
        <v>0</v>
      </c>
      <c r="J82" s="93">
        <v>2179.49595</v>
      </c>
      <c r="K82" s="100">
        <v>2179.49595</v>
      </c>
      <c r="L82" s="93">
        <v>0</v>
      </c>
      <c r="M82" s="46"/>
      <c r="N82" s="47"/>
      <c r="O82" s="46"/>
      <c r="P82" s="93"/>
      <c r="Q82" s="113" t="str">
        <f>IF(P82="","",P82+K82)</f>
        <v/>
      </c>
      <c r="R82" s="113" t="str">
        <f>IF(P82="","",Q82=J82)</f>
        <v/>
      </c>
      <c r="S82" s="48" t="b">
        <f>E82=G82</f>
        <v>1</v>
      </c>
      <c r="T82" s="260" t="s">
        <v>1183</v>
      </c>
    </row>
    <row r="83" spans="1:21" ht="14.25" customHeight="1" x14ac:dyDescent="0.25">
      <c r="A83" s="44" t="s">
        <v>163</v>
      </c>
      <c r="B83" s="44" t="s">
        <v>29</v>
      </c>
      <c r="C83" s="54" t="s">
        <v>126</v>
      </c>
      <c r="D83" s="46" t="s">
        <v>997</v>
      </c>
      <c r="E83" s="47">
        <v>45432</v>
      </c>
      <c r="F83" s="46" t="s">
        <v>998</v>
      </c>
      <c r="G83" s="47">
        <v>45432</v>
      </c>
      <c r="H83" s="47">
        <v>45522</v>
      </c>
      <c r="I83" s="189">
        <f ca="1">IF(H83&lt;TODAY(),0,H83-TODAY())</f>
        <v>0</v>
      </c>
      <c r="J83" s="93">
        <v>3487.0798500000001</v>
      </c>
      <c r="K83" s="100">
        <v>3487.0798500000001</v>
      </c>
      <c r="L83" s="93">
        <v>0</v>
      </c>
      <c r="M83" s="46"/>
      <c r="N83" s="47"/>
      <c r="O83" s="46"/>
      <c r="P83" s="93"/>
      <c r="Q83" s="113" t="str">
        <f>IF(P83="","",P83+K83)</f>
        <v/>
      </c>
      <c r="R83" s="113" t="str">
        <f>IF(P83="","",Q83=J83)</f>
        <v/>
      </c>
      <c r="S83" s="48" t="b">
        <f>E83=G83</f>
        <v>1</v>
      </c>
      <c r="T83" s="260" t="s">
        <v>1183</v>
      </c>
    </row>
    <row r="84" spans="1:21" ht="14.25" customHeight="1" x14ac:dyDescent="0.25">
      <c r="A84" s="211"/>
      <c r="B84" s="211"/>
      <c r="C84" s="213"/>
      <c r="D84" s="214"/>
      <c r="E84" s="215"/>
      <c r="F84" s="214"/>
      <c r="G84" s="215"/>
      <c r="H84" s="215"/>
      <c r="I84" s="216"/>
      <c r="J84" s="217"/>
      <c r="K84" s="220"/>
      <c r="L84" s="217"/>
      <c r="M84" s="224"/>
      <c r="N84" s="215"/>
      <c r="O84" s="214"/>
      <c r="P84" s="217"/>
      <c r="Q84" s="113"/>
      <c r="R84" s="113"/>
    </row>
    <row r="85" spans="1:21" ht="31.5" customHeight="1" x14ac:dyDescent="0.25">
      <c r="A85" s="51" t="s">
        <v>220</v>
      </c>
      <c r="B85" s="289" t="s">
        <v>254</v>
      </c>
      <c r="C85" s="289"/>
      <c r="D85" s="289"/>
      <c r="E85" s="51"/>
      <c r="F85" s="51"/>
      <c r="G85" s="51"/>
      <c r="H85" s="51"/>
      <c r="I85" s="51"/>
      <c r="Q85" s="51"/>
      <c r="R85" s="51"/>
      <c r="S85" s="51"/>
      <c r="T85" s="51"/>
      <c r="U85" s="51"/>
    </row>
    <row r="86" spans="1:21" ht="31.5" customHeight="1" x14ac:dyDescent="0.25">
      <c r="B86" s="289" t="s">
        <v>255</v>
      </c>
      <c r="C86" s="289"/>
      <c r="D86" s="289"/>
      <c r="E86" s="51"/>
      <c r="F86" s="51"/>
      <c r="G86" s="51"/>
      <c r="H86" s="51"/>
      <c r="I86" s="51"/>
      <c r="Q86" s="51"/>
      <c r="R86" s="51"/>
      <c r="S86" s="51"/>
      <c r="T86" s="51"/>
      <c r="U86" s="51"/>
    </row>
    <row r="87" spans="1:21" ht="31.5" customHeight="1" x14ac:dyDescent="0.25">
      <c r="B87" s="285" t="s">
        <v>1211</v>
      </c>
      <c r="C87" s="285"/>
      <c r="D87" s="285"/>
      <c r="E87" s="51"/>
      <c r="F87" s="51"/>
      <c r="G87" s="51"/>
      <c r="H87" s="51"/>
      <c r="I87" s="51"/>
      <c r="Q87" s="51"/>
      <c r="R87" s="51"/>
      <c r="S87" s="51"/>
      <c r="T87" s="51"/>
      <c r="U87" s="51"/>
    </row>
  </sheetData>
  <autoFilter ref="A13:T83"/>
  <mergeCells count="3">
    <mergeCell ref="B86:D86"/>
    <mergeCell ref="B87:D87"/>
    <mergeCell ref="B85:D85"/>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K465"/>
  <sheetViews>
    <sheetView showGridLines="0" zoomScale="80" zoomScaleNormal="80" workbookViewId="0">
      <selection activeCell="B1" sqref="B1"/>
    </sheetView>
  </sheetViews>
  <sheetFormatPr baseColWidth="10" defaultColWidth="11.42578125" defaultRowHeight="14.25" x14ac:dyDescent="0.25"/>
  <cols>
    <col min="1" max="1" width="9" style="14" customWidth="1"/>
    <col min="2" max="2" width="57.7109375" style="14" customWidth="1"/>
    <col min="3" max="3" width="14.42578125" style="14" customWidth="1"/>
    <col min="4" max="4" width="57.7109375" style="13" customWidth="1"/>
    <col min="5" max="5" width="17.7109375" style="87" customWidth="1"/>
    <col min="6" max="6" width="10.7109375" style="13" customWidth="1"/>
    <col min="7" max="7" width="15.7109375" style="7" customWidth="1"/>
    <col min="8" max="8" width="17.7109375" style="164" customWidth="1"/>
    <col min="9" max="9" width="11.42578125" style="4"/>
    <col min="10" max="10" width="14" style="4" customWidth="1"/>
    <col min="11" max="16384" width="11.42578125" style="4"/>
  </cols>
  <sheetData>
    <row r="1" spans="1:10" x14ac:dyDescent="0.25">
      <c r="A1" s="101"/>
      <c r="B1" s="101" t="s">
        <v>80</v>
      </c>
      <c r="C1" s="101"/>
      <c r="E1" s="101"/>
      <c r="F1" s="101"/>
      <c r="G1" s="101"/>
      <c r="H1" s="102"/>
    </row>
    <row r="2" spans="1:10" x14ac:dyDescent="0.25">
      <c r="A2" s="101"/>
      <c r="B2" s="101" t="s">
        <v>64</v>
      </c>
      <c r="C2" s="101"/>
      <c r="D2" s="101"/>
      <c r="E2" s="14"/>
      <c r="F2" s="101"/>
      <c r="G2" s="101"/>
      <c r="H2" s="102"/>
    </row>
    <row r="3" spans="1:10" x14ac:dyDescent="0.25">
      <c r="A3" s="101"/>
      <c r="B3" s="101" t="s">
        <v>51</v>
      </c>
      <c r="C3" s="101"/>
      <c r="D3" s="101"/>
      <c r="E3" s="101"/>
      <c r="F3" s="101"/>
      <c r="G3" s="101"/>
      <c r="H3" s="102"/>
    </row>
    <row r="4" spans="1:10" x14ac:dyDescent="0.25">
      <c r="A4" s="101"/>
      <c r="B4" s="101" t="s">
        <v>57</v>
      </c>
      <c r="C4" s="101"/>
      <c r="D4" s="101"/>
      <c r="E4" s="101"/>
      <c r="F4" s="101"/>
      <c r="G4" s="101"/>
      <c r="H4" s="102"/>
    </row>
    <row r="5" spans="1:10" x14ac:dyDescent="0.25">
      <c r="A5" s="101"/>
      <c r="B5" s="101" t="s">
        <v>0</v>
      </c>
      <c r="C5" s="101"/>
      <c r="D5" s="101"/>
      <c r="E5" s="101"/>
      <c r="F5" s="101"/>
      <c r="G5" s="101"/>
      <c r="H5" s="102"/>
    </row>
    <row r="6" spans="1:10" x14ac:dyDescent="0.25">
      <c r="A6" s="101"/>
      <c r="B6" s="101" t="str">
        <f>RESUMEN!A6</f>
        <v>INFORMACIÓN ACTUALIZADA AL: 31/08/2024</v>
      </c>
      <c r="C6" s="101"/>
      <c r="D6" s="101"/>
      <c r="E6" s="101"/>
      <c r="F6" s="101"/>
      <c r="G6" s="101"/>
      <c r="H6" s="102"/>
    </row>
    <row r="7" spans="1:10" x14ac:dyDescent="0.25">
      <c r="A7" s="101"/>
      <c r="B7" s="140" t="str">
        <f>RESUMEN!A7</f>
        <v>FECHA DE PUBLICACIÓN:</v>
      </c>
      <c r="C7" s="140"/>
      <c r="D7" s="140"/>
      <c r="E7" s="140"/>
      <c r="F7" s="140"/>
      <c r="G7" s="140"/>
      <c r="H7" s="102"/>
    </row>
    <row r="8" spans="1:10" ht="14.25" customHeight="1" x14ac:dyDescent="0.25">
      <c r="A8" s="101"/>
      <c r="B8" s="101" t="s">
        <v>61</v>
      </c>
      <c r="C8" s="101"/>
      <c r="D8" s="101"/>
      <c r="E8" s="101"/>
      <c r="F8" s="101"/>
      <c r="G8" s="101"/>
      <c r="H8" s="102"/>
    </row>
    <row r="9" spans="1:10" ht="14.25" customHeight="1" x14ac:dyDescent="0.25">
      <c r="A9" s="101"/>
      <c r="B9" s="101" t="str">
        <f>RESUMEN!A9</f>
        <v>PERIODO REPORTADO: 01-OCTUBRE DE 2023 AL 31-AGOSTO DE 2024</v>
      </c>
      <c r="C9" s="101"/>
      <c r="D9" s="101"/>
      <c r="E9" s="101"/>
      <c r="F9" s="101"/>
      <c r="G9" s="101"/>
      <c r="H9" s="102"/>
    </row>
    <row r="10" spans="1:10" ht="14.25" customHeight="1" x14ac:dyDescent="0.25">
      <c r="A10" s="101"/>
      <c r="B10" s="133" t="s">
        <v>245</v>
      </c>
      <c r="C10" s="101"/>
      <c r="D10" s="101"/>
      <c r="E10" s="105"/>
      <c r="F10" s="101"/>
      <c r="G10" s="101"/>
      <c r="H10" s="185"/>
    </row>
    <row r="11" spans="1:10" ht="14.25" customHeight="1" x14ac:dyDescent="0.25">
      <c r="A11" s="101"/>
      <c r="B11" s="101"/>
      <c r="C11" s="101"/>
      <c r="D11" s="101"/>
      <c r="E11" s="105"/>
      <c r="F11" s="101"/>
      <c r="G11" s="236">
        <f>SUBTOTAL(9,H:H)</f>
        <v>237630.01338006477</v>
      </c>
      <c r="H11" s="185"/>
    </row>
    <row r="12" spans="1:10" ht="15" x14ac:dyDescent="0.25">
      <c r="A12" s="10"/>
      <c r="B12" s="261" t="s">
        <v>240</v>
      </c>
      <c r="C12" s="262"/>
      <c r="D12" s="262"/>
      <c r="E12" s="262"/>
      <c r="F12" s="262"/>
      <c r="G12" s="262"/>
      <c r="H12" s="265"/>
    </row>
    <row r="13" spans="1:10" s="6" customFormat="1" ht="47.25" x14ac:dyDescent="0.25">
      <c r="A13" s="97" t="s">
        <v>137</v>
      </c>
      <c r="B13" s="178" t="s">
        <v>238</v>
      </c>
      <c r="C13" s="97" t="s">
        <v>137</v>
      </c>
      <c r="D13" s="10" t="s">
        <v>239</v>
      </c>
      <c r="E13" s="86" t="s">
        <v>86</v>
      </c>
      <c r="F13" s="10" t="s">
        <v>3</v>
      </c>
      <c r="G13" s="10" t="s">
        <v>59</v>
      </c>
      <c r="H13" s="165" t="s">
        <v>72</v>
      </c>
      <c r="I13" s="6" t="s">
        <v>1115</v>
      </c>
      <c r="J13" s="263" t="s">
        <v>1126</v>
      </c>
    </row>
    <row r="14" spans="1:10" s="6" customFormat="1" x14ac:dyDescent="0.25">
      <c r="A14" s="3" t="s">
        <v>172</v>
      </c>
      <c r="B14" s="3" t="s">
        <v>20</v>
      </c>
      <c r="C14" s="3" t="s">
        <v>175</v>
      </c>
      <c r="D14" s="11" t="s">
        <v>17</v>
      </c>
      <c r="E14" s="1">
        <v>1</v>
      </c>
      <c r="F14" s="1" t="s">
        <v>326</v>
      </c>
      <c r="G14" s="2">
        <v>45237</v>
      </c>
      <c r="H14" s="179">
        <v>6322.04</v>
      </c>
      <c r="I14" s="6">
        <f>COUNTIF(F:F,F14)</f>
        <v>1</v>
      </c>
      <c r="J14" s="260" t="s">
        <v>1183</v>
      </c>
    </row>
    <row r="15" spans="1:10" s="6" customFormat="1" x14ac:dyDescent="0.25">
      <c r="A15" s="3" t="s">
        <v>173</v>
      </c>
      <c r="B15" s="3" t="s">
        <v>28</v>
      </c>
      <c r="C15" s="3" t="s">
        <v>175</v>
      </c>
      <c r="D15" s="11" t="s">
        <v>17</v>
      </c>
      <c r="E15" s="1">
        <v>2</v>
      </c>
      <c r="F15" s="1" t="s">
        <v>327</v>
      </c>
      <c r="G15" s="2">
        <v>45237</v>
      </c>
      <c r="H15" s="179">
        <v>5278.6360000000004</v>
      </c>
      <c r="I15" s="6">
        <f>COUNTIF(F:F,F15)</f>
        <v>1</v>
      </c>
      <c r="J15" s="260" t="s">
        <v>1183</v>
      </c>
    </row>
    <row r="16" spans="1:10" s="6" customFormat="1" x14ac:dyDescent="0.25">
      <c r="A16" s="3" t="s">
        <v>158</v>
      </c>
      <c r="B16" s="3" t="s">
        <v>25</v>
      </c>
      <c r="C16" s="3" t="s">
        <v>167</v>
      </c>
      <c r="D16" s="11" t="s">
        <v>26</v>
      </c>
      <c r="E16" s="1">
        <v>3</v>
      </c>
      <c r="F16" s="1" t="s">
        <v>328</v>
      </c>
      <c r="G16" s="2">
        <v>45238</v>
      </c>
      <c r="H16" s="179">
        <v>6322.1260000000002</v>
      </c>
      <c r="I16" s="6">
        <f>COUNTIF(F:F,F16)</f>
        <v>1</v>
      </c>
      <c r="J16" s="260" t="s">
        <v>1183</v>
      </c>
    </row>
    <row r="17" spans="1:10" s="6" customFormat="1" x14ac:dyDescent="0.25">
      <c r="A17" s="3" t="s">
        <v>162</v>
      </c>
      <c r="B17" s="3" t="s">
        <v>31</v>
      </c>
      <c r="C17" s="3" t="s">
        <v>149</v>
      </c>
      <c r="D17" s="11" t="s">
        <v>461</v>
      </c>
      <c r="E17" s="1">
        <v>5</v>
      </c>
      <c r="F17" s="1" t="s">
        <v>329</v>
      </c>
      <c r="G17" s="2">
        <v>45243</v>
      </c>
      <c r="H17" s="179">
        <v>9472.5429999999997</v>
      </c>
      <c r="I17" s="6">
        <f>COUNTIF(F:F,F17)</f>
        <v>1</v>
      </c>
      <c r="J17" s="260" t="s">
        <v>1183</v>
      </c>
    </row>
    <row r="18" spans="1:10" s="6" customFormat="1" x14ac:dyDescent="0.25">
      <c r="A18" s="3" t="s">
        <v>146</v>
      </c>
      <c r="B18" s="3" t="s">
        <v>47</v>
      </c>
      <c r="C18" s="3" t="s">
        <v>175</v>
      </c>
      <c r="D18" s="11" t="s">
        <v>17</v>
      </c>
      <c r="E18" s="1">
        <v>6</v>
      </c>
      <c r="F18" s="1" t="s">
        <v>330</v>
      </c>
      <c r="G18" s="2">
        <v>45247</v>
      </c>
      <c r="H18" s="179">
        <v>6018.9660000000003</v>
      </c>
      <c r="I18" s="6">
        <f>COUNTIF(F:F,F18)</f>
        <v>1</v>
      </c>
      <c r="J18" s="260" t="s">
        <v>1183</v>
      </c>
    </row>
    <row r="19" spans="1:10" s="6" customFormat="1" x14ac:dyDescent="0.25">
      <c r="A19" s="3" t="s">
        <v>155</v>
      </c>
      <c r="B19" s="3" t="s">
        <v>23</v>
      </c>
      <c r="C19" s="3" t="s">
        <v>175</v>
      </c>
      <c r="D19" s="11" t="s">
        <v>17</v>
      </c>
      <c r="E19" s="1">
        <v>7</v>
      </c>
      <c r="F19" s="1" t="s">
        <v>331</v>
      </c>
      <c r="G19" s="2">
        <v>45247</v>
      </c>
      <c r="H19" s="179">
        <v>2951.0369999999998</v>
      </c>
      <c r="I19" s="6">
        <f>COUNTIF(F:F,F19)</f>
        <v>1</v>
      </c>
      <c r="J19" s="260" t="s">
        <v>1183</v>
      </c>
    </row>
    <row r="20" spans="1:10" s="6" customFormat="1" x14ac:dyDescent="0.25">
      <c r="A20" s="3" t="s">
        <v>181</v>
      </c>
      <c r="B20" s="3" t="s">
        <v>18</v>
      </c>
      <c r="C20" s="3" t="s">
        <v>147</v>
      </c>
      <c r="D20" s="11" t="s">
        <v>36</v>
      </c>
      <c r="E20" s="1">
        <v>8</v>
      </c>
      <c r="F20" s="1" t="s">
        <v>332</v>
      </c>
      <c r="G20" s="2">
        <v>45247</v>
      </c>
      <c r="H20" s="179">
        <v>2816.9</v>
      </c>
      <c r="I20" s="6">
        <f>COUNTIF(F:F,F20)</f>
        <v>1</v>
      </c>
      <c r="J20" s="260" t="s">
        <v>1183</v>
      </c>
    </row>
    <row r="21" spans="1:10" s="6" customFormat="1" x14ac:dyDescent="0.25">
      <c r="A21" s="3" t="s">
        <v>145</v>
      </c>
      <c r="B21" s="3" t="s">
        <v>53</v>
      </c>
      <c r="C21" s="3" t="s">
        <v>147</v>
      </c>
      <c r="D21" s="11" t="s">
        <v>36</v>
      </c>
      <c r="E21" s="1">
        <v>9</v>
      </c>
      <c r="F21" s="1" t="s">
        <v>333</v>
      </c>
      <c r="G21" s="2">
        <v>45247</v>
      </c>
      <c r="H21" s="179">
        <v>6749.3040000000001</v>
      </c>
      <c r="I21" s="6">
        <f>COUNTIF(F:F,F21)</f>
        <v>1</v>
      </c>
      <c r="J21" s="260" t="s">
        <v>1183</v>
      </c>
    </row>
    <row r="22" spans="1:10" s="6" customFormat="1" x14ac:dyDescent="0.25">
      <c r="A22" s="3" t="s">
        <v>138</v>
      </c>
      <c r="B22" s="3" t="s">
        <v>52</v>
      </c>
      <c r="C22" s="3" t="s">
        <v>175</v>
      </c>
      <c r="D22" s="11" t="s">
        <v>17</v>
      </c>
      <c r="E22" s="1">
        <v>10</v>
      </c>
      <c r="F22" s="1" t="s">
        <v>334</v>
      </c>
      <c r="G22" s="2">
        <v>45247</v>
      </c>
      <c r="H22" s="179">
        <v>1583.579</v>
      </c>
      <c r="I22" s="6">
        <f>COUNTIF(F:F,F22)</f>
        <v>1</v>
      </c>
      <c r="J22" s="260" t="s">
        <v>1183</v>
      </c>
    </row>
    <row r="23" spans="1:10" s="6" customFormat="1" x14ac:dyDescent="0.25">
      <c r="A23" s="3" t="s">
        <v>171</v>
      </c>
      <c r="B23" s="3" t="s">
        <v>19</v>
      </c>
      <c r="C23" s="3" t="s">
        <v>175</v>
      </c>
      <c r="D23" s="11" t="s">
        <v>17</v>
      </c>
      <c r="E23" s="1">
        <v>12</v>
      </c>
      <c r="F23" s="1" t="s">
        <v>335</v>
      </c>
      <c r="G23" s="2">
        <v>45247</v>
      </c>
      <c r="H23" s="179">
        <v>6752.4570000000003</v>
      </c>
      <c r="I23" s="6">
        <f>COUNTIF(F:F,F23)</f>
        <v>1</v>
      </c>
      <c r="J23" s="260" t="s">
        <v>1183</v>
      </c>
    </row>
    <row r="24" spans="1:10" s="6" customFormat="1" x14ac:dyDescent="0.25">
      <c r="A24" s="3" t="s">
        <v>164</v>
      </c>
      <c r="B24" s="3" t="s">
        <v>24</v>
      </c>
      <c r="C24" s="3" t="s">
        <v>177</v>
      </c>
      <c r="D24" s="11" t="s">
        <v>9</v>
      </c>
      <c r="E24" s="1">
        <v>13</v>
      </c>
      <c r="F24" s="1" t="s">
        <v>336</v>
      </c>
      <c r="G24" s="2">
        <v>45252</v>
      </c>
      <c r="H24" s="179">
        <v>1466.6320000000001</v>
      </c>
      <c r="I24" s="6">
        <f>COUNTIF(F:F,F24)</f>
        <v>1</v>
      </c>
      <c r="J24" s="260" t="s">
        <v>1183</v>
      </c>
    </row>
    <row r="25" spans="1:10" s="6" customFormat="1" x14ac:dyDescent="0.25">
      <c r="A25" s="3" t="s">
        <v>160</v>
      </c>
      <c r="B25" s="3" t="s">
        <v>16</v>
      </c>
      <c r="C25" s="3" t="s">
        <v>177</v>
      </c>
      <c r="D25" s="11" t="s">
        <v>9</v>
      </c>
      <c r="E25" s="1">
        <v>14</v>
      </c>
      <c r="F25" s="1" t="s">
        <v>337</v>
      </c>
      <c r="G25" s="2">
        <v>45252</v>
      </c>
      <c r="H25" s="179">
        <v>1543.374</v>
      </c>
      <c r="I25" s="6">
        <f>COUNTIF(F:F,F25)</f>
        <v>1</v>
      </c>
      <c r="J25" s="260" t="s">
        <v>1183</v>
      </c>
    </row>
    <row r="26" spans="1:10" s="6" customFormat="1" x14ac:dyDescent="0.25">
      <c r="A26" s="3" t="s">
        <v>147</v>
      </c>
      <c r="B26" s="3" t="s">
        <v>36</v>
      </c>
      <c r="C26" s="3" t="s">
        <v>175</v>
      </c>
      <c r="D26" s="11" t="s">
        <v>17</v>
      </c>
      <c r="E26" s="1">
        <v>15</v>
      </c>
      <c r="F26" s="1" t="s">
        <v>338</v>
      </c>
      <c r="G26" s="2">
        <v>45253</v>
      </c>
      <c r="H26" s="179">
        <v>4011.4749999999999</v>
      </c>
      <c r="I26" s="6">
        <f>COUNTIF(F:F,F26)</f>
        <v>1</v>
      </c>
      <c r="J26" s="260" t="s">
        <v>1183</v>
      </c>
    </row>
    <row r="27" spans="1:10" s="6" customFormat="1" x14ac:dyDescent="0.25">
      <c r="A27" s="3" t="s">
        <v>147</v>
      </c>
      <c r="B27" s="3" t="s">
        <v>36</v>
      </c>
      <c r="C27" s="3" t="s">
        <v>139</v>
      </c>
      <c r="D27" s="11" t="s">
        <v>35</v>
      </c>
      <c r="E27" s="1">
        <v>33</v>
      </c>
      <c r="F27" s="1" t="s">
        <v>462</v>
      </c>
      <c r="G27" s="2">
        <v>45274</v>
      </c>
      <c r="H27" s="179">
        <v>4056</v>
      </c>
      <c r="I27" s="6">
        <f>COUNTIF(F:F,F27)</f>
        <v>1</v>
      </c>
      <c r="J27" s="260" t="s">
        <v>1183</v>
      </c>
    </row>
    <row r="28" spans="1:10" s="6" customFormat="1" x14ac:dyDescent="0.25">
      <c r="A28" s="3" t="s">
        <v>175</v>
      </c>
      <c r="B28" s="3" t="s">
        <v>17</v>
      </c>
      <c r="C28" s="3" t="s">
        <v>139</v>
      </c>
      <c r="D28" s="11" t="s">
        <v>35</v>
      </c>
      <c r="E28" s="1">
        <v>34</v>
      </c>
      <c r="F28" s="1" t="s">
        <v>463</v>
      </c>
      <c r="G28" s="2">
        <v>45274</v>
      </c>
      <c r="H28" s="179">
        <v>3254.0659999999998</v>
      </c>
      <c r="I28" s="6">
        <f>COUNTIF(F:F,F28)</f>
        <v>1</v>
      </c>
      <c r="J28" s="260" t="s">
        <v>1183</v>
      </c>
    </row>
    <row r="29" spans="1:10" s="6" customFormat="1" x14ac:dyDescent="0.25">
      <c r="A29" s="3" t="s">
        <v>153</v>
      </c>
      <c r="B29" s="3" t="s">
        <v>34</v>
      </c>
      <c r="C29" s="3" t="s">
        <v>144</v>
      </c>
      <c r="D29" s="11" t="s">
        <v>39</v>
      </c>
      <c r="E29" s="1">
        <v>35</v>
      </c>
      <c r="F29" s="1" t="s">
        <v>464</v>
      </c>
      <c r="G29" s="2">
        <v>45275</v>
      </c>
      <c r="H29" s="179">
        <v>6703.8627224811808</v>
      </c>
      <c r="I29" s="6">
        <f>COUNTIF(F:F,F29)</f>
        <v>1</v>
      </c>
      <c r="J29" s="260" t="s">
        <v>1183</v>
      </c>
    </row>
    <row r="30" spans="1:10" s="6" customFormat="1" x14ac:dyDescent="0.25">
      <c r="A30" s="3" t="s">
        <v>180</v>
      </c>
      <c r="B30" s="3" t="s">
        <v>27</v>
      </c>
      <c r="C30" s="3" t="s">
        <v>179</v>
      </c>
      <c r="D30" s="11" t="s">
        <v>32</v>
      </c>
      <c r="E30" s="1">
        <v>38</v>
      </c>
      <c r="F30" s="1" t="s">
        <v>465</v>
      </c>
      <c r="G30" s="2">
        <v>45275</v>
      </c>
      <c r="H30" s="179">
        <v>7760.7857977350295</v>
      </c>
      <c r="I30" s="6">
        <f>COUNTIF(F:F,F30)</f>
        <v>1</v>
      </c>
      <c r="J30" s="260" t="s">
        <v>1183</v>
      </c>
    </row>
    <row r="31" spans="1:10" s="6" customFormat="1" x14ac:dyDescent="0.25">
      <c r="A31" s="3" t="s">
        <v>152</v>
      </c>
      <c r="B31" s="3" t="s">
        <v>30</v>
      </c>
      <c r="C31" s="3" t="s">
        <v>179</v>
      </c>
      <c r="D31" s="11" t="s">
        <v>32</v>
      </c>
      <c r="E31" s="1">
        <v>39</v>
      </c>
      <c r="F31" s="1" t="s">
        <v>466</v>
      </c>
      <c r="G31" s="2">
        <v>45275</v>
      </c>
      <c r="H31" s="179">
        <v>7318.3776745381083</v>
      </c>
      <c r="I31" s="6">
        <f>COUNTIF(F:F,F31)</f>
        <v>1</v>
      </c>
      <c r="J31" s="260" t="s">
        <v>1183</v>
      </c>
    </row>
    <row r="32" spans="1:10" s="6" customFormat="1" x14ac:dyDescent="0.25">
      <c r="A32" s="3" t="s">
        <v>166</v>
      </c>
      <c r="B32" s="3" t="s">
        <v>13</v>
      </c>
      <c r="C32" s="3" t="s">
        <v>151</v>
      </c>
      <c r="D32" s="11" t="s">
        <v>10</v>
      </c>
      <c r="E32" s="1">
        <v>40</v>
      </c>
      <c r="F32" s="1" t="s">
        <v>558</v>
      </c>
      <c r="G32" s="2">
        <v>45295</v>
      </c>
      <c r="H32" s="179">
        <v>7012.9945669978961</v>
      </c>
      <c r="I32" s="6">
        <f>COUNTIF(F:F,F32)</f>
        <v>1</v>
      </c>
      <c r="J32" s="260" t="s">
        <v>1183</v>
      </c>
    </row>
    <row r="33" spans="1:10" s="6" customFormat="1" x14ac:dyDescent="0.25">
      <c r="A33" s="3" t="s">
        <v>157</v>
      </c>
      <c r="B33" s="3" t="s">
        <v>11</v>
      </c>
      <c r="C33" s="3" t="s">
        <v>151</v>
      </c>
      <c r="D33" s="11" t="s">
        <v>10</v>
      </c>
      <c r="E33" s="1">
        <v>41</v>
      </c>
      <c r="F33" s="1" t="s">
        <v>559</v>
      </c>
      <c r="G33" s="2">
        <v>45295</v>
      </c>
      <c r="H33" s="179">
        <v>7839.3312211982538</v>
      </c>
      <c r="I33" s="6">
        <f>COUNTIF(F:F,F33)</f>
        <v>1</v>
      </c>
      <c r="J33" s="260" t="s">
        <v>1183</v>
      </c>
    </row>
    <row r="34" spans="1:10" s="6" customFormat="1" x14ac:dyDescent="0.25">
      <c r="A34" s="3" t="s">
        <v>160</v>
      </c>
      <c r="B34" s="3" t="s">
        <v>16</v>
      </c>
      <c r="C34" s="3" t="s">
        <v>177</v>
      </c>
      <c r="D34" s="11" t="s">
        <v>9</v>
      </c>
      <c r="E34" s="1">
        <v>42</v>
      </c>
      <c r="F34" s="1" t="s">
        <v>560</v>
      </c>
      <c r="G34" s="2">
        <v>45295</v>
      </c>
      <c r="H34" s="179">
        <v>901.96331572306951</v>
      </c>
      <c r="I34" s="6">
        <f>COUNTIF(F:F,F34)</f>
        <v>1</v>
      </c>
      <c r="J34" s="260" t="s">
        <v>1183</v>
      </c>
    </row>
    <row r="35" spans="1:10" s="6" customFormat="1" x14ac:dyDescent="0.25">
      <c r="A35" s="3" t="s">
        <v>164</v>
      </c>
      <c r="B35" s="3" t="s">
        <v>24</v>
      </c>
      <c r="C35" s="3" t="s">
        <v>177</v>
      </c>
      <c r="D35" s="11" t="s">
        <v>9</v>
      </c>
      <c r="E35" s="1">
        <v>43</v>
      </c>
      <c r="F35" s="1" t="s">
        <v>561</v>
      </c>
      <c r="G35" s="2">
        <v>45295</v>
      </c>
      <c r="H35" s="179">
        <v>857.11444180899343</v>
      </c>
      <c r="I35" s="6">
        <f>COUNTIF(F:F,F35)</f>
        <v>1</v>
      </c>
      <c r="J35" s="260" t="s">
        <v>1183</v>
      </c>
    </row>
    <row r="36" spans="1:10" s="6" customFormat="1" x14ac:dyDescent="0.25">
      <c r="A36" s="3" t="s">
        <v>180</v>
      </c>
      <c r="B36" s="3" t="s">
        <v>27</v>
      </c>
      <c r="C36" s="3" t="s">
        <v>179</v>
      </c>
      <c r="D36" s="11" t="s">
        <v>32</v>
      </c>
      <c r="E36" s="1">
        <v>45</v>
      </c>
      <c r="F36" s="1" t="s">
        <v>562</v>
      </c>
      <c r="G36" s="2">
        <v>45302</v>
      </c>
      <c r="H36" s="179">
        <v>4535.4817791781443</v>
      </c>
      <c r="I36" s="6">
        <f>COUNTIF(F:F,F36)</f>
        <v>1</v>
      </c>
      <c r="J36" s="260" t="s">
        <v>1183</v>
      </c>
    </row>
    <row r="37" spans="1:10" s="6" customFormat="1" x14ac:dyDescent="0.25">
      <c r="A37" s="3" t="s">
        <v>152</v>
      </c>
      <c r="B37" s="3" t="s">
        <v>30</v>
      </c>
      <c r="C37" s="3" t="s">
        <v>179</v>
      </c>
      <c r="D37" s="11" t="s">
        <v>32</v>
      </c>
      <c r="E37" s="1">
        <v>46</v>
      </c>
      <c r="F37" s="1" t="s">
        <v>563</v>
      </c>
      <c r="G37" s="2">
        <v>45302</v>
      </c>
      <c r="H37" s="179">
        <v>4276.9339936812639</v>
      </c>
      <c r="I37" s="6">
        <f>COUNTIF(F:F,F37)</f>
        <v>1</v>
      </c>
      <c r="J37" s="260" t="s">
        <v>1183</v>
      </c>
    </row>
    <row r="38" spans="1:10" s="6" customFormat="1" x14ac:dyDescent="0.25">
      <c r="A38" s="3" t="s">
        <v>173</v>
      </c>
      <c r="B38" s="3" t="s">
        <v>28</v>
      </c>
      <c r="C38" s="3" t="s">
        <v>175</v>
      </c>
      <c r="D38" s="11" t="s">
        <v>17</v>
      </c>
      <c r="E38" s="1">
        <v>50</v>
      </c>
      <c r="F38" s="1" t="s">
        <v>564</v>
      </c>
      <c r="G38" s="2">
        <v>45306</v>
      </c>
      <c r="H38" s="179">
        <v>1975.5419999999999</v>
      </c>
      <c r="I38" s="6">
        <f>COUNTIF(F:F,F38)</f>
        <v>1</v>
      </c>
      <c r="J38" s="260" t="s">
        <v>1183</v>
      </c>
    </row>
    <row r="39" spans="1:10" s="6" customFormat="1" x14ac:dyDescent="0.25">
      <c r="A39" s="3" t="s">
        <v>158</v>
      </c>
      <c r="B39" s="3" t="s">
        <v>25</v>
      </c>
      <c r="C39" s="3" t="s">
        <v>167</v>
      </c>
      <c r="D39" s="11" t="s">
        <v>26</v>
      </c>
      <c r="E39" s="1">
        <v>51</v>
      </c>
      <c r="F39" s="1" t="s">
        <v>565</v>
      </c>
      <c r="G39" s="2">
        <v>45307</v>
      </c>
      <c r="H39" s="179">
        <v>3694.7142093506741</v>
      </c>
      <c r="I39" s="6">
        <f>COUNTIF(F:F,F39)</f>
        <v>1</v>
      </c>
      <c r="J39" s="260" t="s">
        <v>1183</v>
      </c>
    </row>
    <row r="40" spans="1:10" s="6" customFormat="1" x14ac:dyDescent="0.25">
      <c r="A40" s="3" t="s">
        <v>162</v>
      </c>
      <c r="B40" s="3" t="s">
        <v>31</v>
      </c>
      <c r="C40" s="3" t="s">
        <v>149</v>
      </c>
      <c r="D40" s="11" t="s">
        <v>461</v>
      </c>
      <c r="E40" s="1">
        <v>52</v>
      </c>
      <c r="F40" s="1" t="s">
        <v>701</v>
      </c>
      <c r="G40" s="2">
        <v>45324</v>
      </c>
      <c r="H40" s="179">
        <v>5535.8501726665772</v>
      </c>
      <c r="I40" s="6">
        <f>COUNTIF(F:F,F40)</f>
        <v>1</v>
      </c>
      <c r="J40" s="260" t="s">
        <v>1183</v>
      </c>
    </row>
    <row r="41" spans="1:10" s="6" customFormat="1" x14ac:dyDescent="0.25">
      <c r="A41" s="3" t="s">
        <v>174</v>
      </c>
      <c r="B41" s="3" t="s">
        <v>22</v>
      </c>
      <c r="C41" s="3" t="s">
        <v>176</v>
      </c>
      <c r="D41" s="11" t="s">
        <v>44</v>
      </c>
      <c r="E41" s="1">
        <v>53</v>
      </c>
      <c r="F41" s="254" t="s">
        <v>702</v>
      </c>
      <c r="G41" s="2">
        <v>45323</v>
      </c>
      <c r="H41" s="179">
        <v>920.93799999999999</v>
      </c>
      <c r="I41" s="6">
        <f>COUNTIF(F:F,F41)</f>
        <v>1</v>
      </c>
      <c r="J41" s="260" t="s">
        <v>1183</v>
      </c>
    </row>
    <row r="42" spans="1:10" s="6" customFormat="1" x14ac:dyDescent="0.25">
      <c r="A42" s="3" t="s">
        <v>174</v>
      </c>
      <c r="B42" s="3" t="s">
        <v>22</v>
      </c>
      <c r="C42" s="3" t="s">
        <v>154</v>
      </c>
      <c r="D42" s="11" t="s">
        <v>703</v>
      </c>
      <c r="E42" s="1">
        <v>54</v>
      </c>
      <c r="F42" s="1" t="s">
        <v>704</v>
      </c>
      <c r="G42" s="2">
        <v>45323</v>
      </c>
      <c r="H42" s="179">
        <v>2180.7800000000002</v>
      </c>
      <c r="I42" s="6">
        <f>COUNTIF(F:F,F42)</f>
        <v>1</v>
      </c>
      <c r="J42" s="260" t="s">
        <v>1183</v>
      </c>
    </row>
    <row r="43" spans="1:10" s="6" customFormat="1" x14ac:dyDescent="0.25">
      <c r="A43" s="3" t="s">
        <v>174</v>
      </c>
      <c r="B43" s="3" t="s">
        <v>22</v>
      </c>
      <c r="C43" s="3" t="s">
        <v>148</v>
      </c>
      <c r="D43" s="11" t="s">
        <v>38</v>
      </c>
      <c r="E43" s="1">
        <v>55</v>
      </c>
      <c r="F43" s="1" t="s">
        <v>705</v>
      </c>
      <c r="G43" s="2">
        <v>45323</v>
      </c>
      <c r="H43" s="179">
        <v>1996.5930000000001</v>
      </c>
      <c r="I43" s="6">
        <f>COUNTIF(F:F,F43)</f>
        <v>1</v>
      </c>
      <c r="J43" s="260" t="s">
        <v>1183</v>
      </c>
    </row>
    <row r="44" spans="1:10" s="6" customFormat="1" x14ac:dyDescent="0.25">
      <c r="A44" s="3" t="s">
        <v>174</v>
      </c>
      <c r="B44" s="3" t="s">
        <v>22</v>
      </c>
      <c r="C44" s="3" t="s">
        <v>156</v>
      </c>
      <c r="D44" s="11" t="s">
        <v>40</v>
      </c>
      <c r="E44" s="1">
        <v>56</v>
      </c>
      <c r="F44" s="1" t="s">
        <v>706</v>
      </c>
      <c r="G44" s="2">
        <v>45323</v>
      </c>
      <c r="H44" s="179">
        <v>2269.19</v>
      </c>
      <c r="I44" s="6">
        <f>COUNTIF(F:F,F44)</f>
        <v>1</v>
      </c>
      <c r="J44" s="260" t="s">
        <v>1183</v>
      </c>
    </row>
    <row r="45" spans="1:10" s="6" customFormat="1" x14ac:dyDescent="0.25">
      <c r="A45" s="3" t="s">
        <v>171</v>
      </c>
      <c r="B45" s="3" t="s">
        <v>19</v>
      </c>
      <c r="C45" s="3" t="s">
        <v>181</v>
      </c>
      <c r="D45" s="11" t="s">
        <v>18</v>
      </c>
      <c r="E45" s="1">
        <v>57</v>
      </c>
      <c r="F45" s="1" t="s">
        <v>707</v>
      </c>
      <c r="G45" s="2">
        <v>45323</v>
      </c>
      <c r="H45" s="179">
        <v>3946.2039801818564</v>
      </c>
      <c r="I45" s="6">
        <f>COUNTIF(F:F,F45)</f>
        <v>1</v>
      </c>
      <c r="J45" s="260" t="s">
        <v>1183</v>
      </c>
    </row>
    <row r="46" spans="1:10" s="6" customFormat="1" x14ac:dyDescent="0.25">
      <c r="A46" s="3" t="s">
        <v>145</v>
      </c>
      <c r="B46" s="3" t="s">
        <v>53</v>
      </c>
      <c r="C46" s="3" t="s">
        <v>181</v>
      </c>
      <c r="D46" s="11" t="s">
        <v>18</v>
      </c>
      <c r="E46" s="1">
        <v>58</v>
      </c>
      <c r="F46" s="1" t="s">
        <v>708</v>
      </c>
      <c r="G46" s="2">
        <v>45323</v>
      </c>
      <c r="H46" s="179">
        <v>3944.361641950713</v>
      </c>
      <c r="I46" s="6">
        <f>COUNTIF(F:F,F46)</f>
        <v>1</v>
      </c>
      <c r="J46" s="260" t="s">
        <v>1183</v>
      </c>
    </row>
    <row r="47" spans="1:10" s="6" customFormat="1" x14ac:dyDescent="0.25">
      <c r="A47" s="3" t="s">
        <v>146</v>
      </c>
      <c r="B47" s="3" t="s">
        <v>47</v>
      </c>
      <c r="C47" s="3" t="s">
        <v>181</v>
      </c>
      <c r="D47" s="11" t="s">
        <v>18</v>
      </c>
      <c r="E47" s="1">
        <v>59</v>
      </c>
      <c r="F47" s="1" t="s">
        <v>709</v>
      </c>
      <c r="G47" s="2">
        <v>45323</v>
      </c>
      <c r="H47" s="179">
        <v>3517.5445778825547</v>
      </c>
      <c r="I47" s="6">
        <f>COUNTIF(F:F,F47)</f>
        <v>1</v>
      </c>
      <c r="J47" s="260" t="s">
        <v>1183</v>
      </c>
    </row>
    <row r="48" spans="1:10" s="6" customFormat="1" x14ac:dyDescent="0.25">
      <c r="A48" s="3" t="s">
        <v>138</v>
      </c>
      <c r="B48" s="3" t="s">
        <v>52</v>
      </c>
      <c r="C48" s="3" t="s">
        <v>181</v>
      </c>
      <c r="D48" s="11" t="s">
        <v>18</v>
      </c>
      <c r="E48" s="1">
        <v>60</v>
      </c>
      <c r="F48" s="1" t="s">
        <v>710</v>
      </c>
      <c r="G48" s="2">
        <v>45323</v>
      </c>
      <c r="H48" s="179">
        <v>2887.3696359670671</v>
      </c>
      <c r="I48" s="6">
        <f>COUNTIF(F:F,F48)</f>
        <v>1</v>
      </c>
      <c r="J48" s="260" t="s">
        <v>1183</v>
      </c>
    </row>
    <row r="49" spans="1:11" s="6" customFormat="1" x14ac:dyDescent="0.25">
      <c r="A49" s="3" t="s">
        <v>153</v>
      </c>
      <c r="B49" s="3" t="s">
        <v>34</v>
      </c>
      <c r="C49" s="3" t="s">
        <v>144</v>
      </c>
      <c r="D49" s="11" t="s">
        <v>39</v>
      </c>
      <c r="E49" s="1">
        <v>62</v>
      </c>
      <c r="F49" s="1" t="s">
        <v>711</v>
      </c>
      <c r="G49" s="2">
        <v>45345</v>
      </c>
      <c r="H49" s="179">
        <v>3917.8052352377376</v>
      </c>
      <c r="I49" s="6">
        <f>COUNTIF(F:F,F49)</f>
        <v>1</v>
      </c>
      <c r="J49" s="260" t="s">
        <v>1183</v>
      </c>
    </row>
    <row r="50" spans="1:11" s="6" customFormat="1" x14ac:dyDescent="0.25">
      <c r="A50" s="3" t="s">
        <v>142</v>
      </c>
      <c r="B50" s="3" t="s">
        <v>37</v>
      </c>
      <c r="C50" s="3" t="s">
        <v>144</v>
      </c>
      <c r="D50" s="11" t="s">
        <v>39</v>
      </c>
      <c r="E50" s="1">
        <v>63</v>
      </c>
      <c r="F50" s="1" t="s">
        <v>712</v>
      </c>
      <c r="G50" s="2">
        <v>45345</v>
      </c>
      <c r="H50" s="179">
        <v>5476.4897259677391</v>
      </c>
      <c r="I50" s="6">
        <f>COUNTIF(F:F,F50)</f>
        <v>1</v>
      </c>
      <c r="J50" s="260" t="s">
        <v>1183</v>
      </c>
    </row>
    <row r="51" spans="1:11" s="6" customFormat="1" x14ac:dyDescent="0.25">
      <c r="A51" s="3" t="s">
        <v>168</v>
      </c>
      <c r="B51" s="3" t="s">
        <v>42</v>
      </c>
      <c r="C51" s="3" t="s">
        <v>144</v>
      </c>
      <c r="D51" s="11" t="s">
        <v>39</v>
      </c>
      <c r="E51" s="1">
        <v>64</v>
      </c>
      <c r="F51" s="1" t="s">
        <v>713</v>
      </c>
      <c r="G51" s="2">
        <v>45348</v>
      </c>
      <c r="H51" s="179">
        <v>2446.9376976323006</v>
      </c>
      <c r="I51" s="6">
        <f>COUNTIF(F:F,F51)</f>
        <v>1</v>
      </c>
      <c r="J51" s="260" t="s">
        <v>1183</v>
      </c>
    </row>
    <row r="52" spans="1:11" s="6" customFormat="1" x14ac:dyDescent="0.25">
      <c r="A52" s="3" t="s">
        <v>155</v>
      </c>
      <c r="B52" s="3" t="s">
        <v>23</v>
      </c>
      <c r="C52" s="3" t="s">
        <v>147</v>
      </c>
      <c r="D52" s="11" t="s">
        <v>36</v>
      </c>
      <c r="E52" s="1">
        <v>65</v>
      </c>
      <c r="F52" s="1" t="s">
        <v>714</v>
      </c>
      <c r="G52" s="2">
        <v>45348</v>
      </c>
      <c r="H52" s="179">
        <v>1724.6163018288303</v>
      </c>
      <c r="I52" s="6">
        <f>COUNTIF(F:F,F52)</f>
        <v>1</v>
      </c>
      <c r="J52" s="260" t="s">
        <v>1183</v>
      </c>
    </row>
    <row r="53" spans="1:11" s="6" customFormat="1" x14ac:dyDescent="0.25">
      <c r="A53" s="3" t="s">
        <v>172</v>
      </c>
      <c r="B53" s="3" t="s">
        <v>20</v>
      </c>
      <c r="C53" s="3" t="s">
        <v>139</v>
      </c>
      <c r="D53" s="11" t="s">
        <v>35</v>
      </c>
      <c r="E53" s="1">
        <v>66</v>
      </c>
      <c r="F53" s="1" t="s">
        <v>715</v>
      </c>
      <c r="G53" s="2">
        <v>45348</v>
      </c>
      <c r="H53" s="179">
        <v>2784.8339999999998</v>
      </c>
      <c r="I53" s="6">
        <f>COUNTIF(F:F,F53)</f>
        <v>1</v>
      </c>
      <c r="J53" s="260" t="s">
        <v>1183</v>
      </c>
    </row>
    <row r="54" spans="1:11" s="6" customFormat="1" x14ac:dyDescent="0.25">
      <c r="A54" s="3" t="s">
        <v>172</v>
      </c>
      <c r="B54" s="3" t="s">
        <v>20</v>
      </c>
      <c r="C54" s="3" t="s">
        <v>147</v>
      </c>
      <c r="D54" s="11" t="s">
        <v>36</v>
      </c>
      <c r="E54" s="1">
        <v>67</v>
      </c>
      <c r="F54" s="1" t="s">
        <v>716</v>
      </c>
      <c r="G54" s="2">
        <v>45348</v>
      </c>
      <c r="H54" s="179">
        <v>909.83002539538211</v>
      </c>
      <c r="I54" s="6">
        <f>COUNTIF(F:F,F54)</f>
        <v>1</v>
      </c>
      <c r="J54" s="260" t="s">
        <v>1183</v>
      </c>
    </row>
    <row r="55" spans="1:11" s="6" customFormat="1" x14ac:dyDescent="0.25">
      <c r="A55" s="3" t="s">
        <v>147</v>
      </c>
      <c r="B55" s="3" t="s">
        <v>36</v>
      </c>
      <c r="C55" s="3" t="s">
        <v>139</v>
      </c>
      <c r="D55" s="11" t="s">
        <v>35</v>
      </c>
      <c r="E55" s="1">
        <v>69</v>
      </c>
      <c r="F55" s="1" t="s">
        <v>1006</v>
      </c>
      <c r="G55" s="2">
        <v>45352</v>
      </c>
      <c r="H55" s="179">
        <v>312.33906259990079</v>
      </c>
      <c r="I55" s="6">
        <f>COUNTIF(F:F,F55)</f>
        <v>1</v>
      </c>
      <c r="J55" s="260" t="s">
        <v>1183</v>
      </c>
    </row>
    <row r="56" spans="1:11" s="6" customFormat="1" x14ac:dyDescent="0.25">
      <c r="A56" s="3" t="s">
        <v>173</v>
      </c>
      <c r="B56" s="3" t="s">
        <v>28</v>
      </c>
      <c r="C56" s="3" t="s">
        <v>139</v>
      </c>
      <c r="D56" s="11" t="s">
        <v>35</v>
      </c>
      <c r="E56" s="1">
        <v>70</v>
      </c>
      <c r="F56" s="1" t="s">
        <v>1007</v>
      </c>
      <c r="G56" s="2">
        <v>45352</v>
      </c>
      <c r="H56" s="179">
        <v>1109.3470309042164</v>
      </c>
      <c r="I56" s="6">
        <f>COUNTIF(F:F,F56)</f>
        <v>1</v>
      </c>
      <c r="J56" s="260" t="s">
        <v>1183</v>
      </c>
    </row>
    <row r="57" spans="1:11" s="6" customFormat="1" x14ac:dyDescent="0.25">
      <c r="A57" s="3" t="s">
        <v>175</v>
      </c>
      <c r="B57" s="3" t="s">
        <v>17</v>
      </c>
      <c r="C57" s="3" t="s">
        <v>139</v>
      </c>
      <c r="D57" s="11" t="s">
        <v>35</v>
      </c>
      <c r="E57" s="1">
        <v>71</v>
      </c>
      <c r="F57" s="1" t="s">
        <v>1008</v>
      </c>
      <c r="G57" s="2">
        <v>45352</v>
      </c>
      <c r="H57" s="179">
        <v>920.05499999999995</v>
      </c>
      <c r="I57" s="6">
        <f>COUNTIF(F:F,F57)</f>
        <v>1</v>
      </c>
      <c r="J57" s="260" t="s">
        <v>1183</v>
      </c>
    </row>
    <row r="58" spans="1:11" s="6" customFormat="1" x14ac:dyDescent="0.25">
      <c r="A58" s="3" t="s">
        <v>181</v>
      </c>
      <c r="B58" s="3" t="s">
        <v>18</v>
      </c>
      <c r="C58" s="3" t="s">
        <v>139</v>
      </c>
      <c r="D58" s="11" t="s">
        <v>35</v>
      </c>
      <c r="E58" s="1">
        <v>72</v>
      </c>
      <c r="F58" s="1" t="s">
        <v>1009</v>
      </c>
      <c r="G58" s="2">
        <v>45352</v>
      </c>
      <c r="H58" s="179">
        <v>912.72328256711626</v>
      </c>
      <c r="I58" s="6">
        <f>COUNTIF(F:F,F58)</f>
        <v>1</v>
      </c>
      <c r="J58" s="260" t="s">
        <v>1183</v>
      </c>
    </row>
    <row r="59" spans="1:11" s="6" customFormat="1" x14ac:dyDescent="0.25">
      <c r="A59" s="3" t="s">
        <v>138</v>
      </c>
      <c r="B59" s="3" t="s">
        <v>52</v>
      </c>
      <c r="C59" s="3" t="s">
        <v>139</v>
      </c>
      <c r="D59" s="11" t="s">
        <v>35</v>
      </c>
      <c r="E59" s="1">
        <v>90</v>
      </c>
      <c r="F59" s="1" t="s">
        <v>1010</v>
      </c>
      <c r="G59" s="2">
        <v>45370</v>
      </c>
      <c r="H59" s="179">
        <v>2437.7249999999999</v>
      </c>
      <c r="I59" s="6">
        <f>COUNTIF(F:F,F59)</f>
        <v>1</v>
      </c>
      <c r="J59" s="260" t="s">
        <v>1183</v>
      </c>
    </row>
    <row r="60" spans="1:11" s="6" customFormat="1" x14ac:dyDescent="0.25">
      <c r="A60" s="3" t="s">
        <v>138</v>
      </c>
      <c r="B60" s="3" t="s">
        <v>52</v>
      </c>
      <c r="C60" s="3" t="s">
        <v>175</v>
      </c>
      <c r="D60" s="11" t="s">
        <v>17</v>
      </c>
      <c r="E60" s="1">
        <v>91</v>
      </c>
      <c r="F60" s="1" t="s">
        <v>1011</v>
      </c>
      <c r="G60" s="2">
        <v>45370</v>
      </c>
      <c r="H60" s="179">
        <v>919.35244062295897</v>
      </c>
      <c r="I60" s="6">
        <f>COUNTIF(F:F,F60)</f>
        <v>1</v>
      </c>
      <c r="J60" s="260" t="s">
        <v>1183</v>
      </c>
    </row>
    <row r="61" spans="1:11" s="6" customFormat="1" x14ac:dyDescent="0.25">
      <c r="A61" s="3" t="s">
        <v>169</v>
      </c>
      <c r="B61" s="3" t="s">
        <v>14</v>
      </c>
      <c r="C61" s="3" t="s">
        <v>144</v>
      </c>
      <c r="D61" s="11" t="s">
        <v>39</v>
      </c>
      <c r="E61" s="1">
        <v>94</v>
      </c>
      <c r="F61" s="1" t="s">
        <v>1012</v>
      </c>
      <c r="G61" s="2">
        <v>45387</v>
      </c>
      <c r="H61" s="179">
        <v>8180.6248894049513</v>
      </c>
      <c r="I61" s="6">
        <f>COUNTIF(F:F,F61)</f>
        <v>1</v>
      </c>
      <c r="J61" s="260" t="s">
        <v>1183</v>
      </c>
    </row>
    <row r="62" spans="1:11" s="6" customFormat="1" x14ac:dyDescent="0.25">
      <c r="A62" s="3" t="s">
        <v>170</v>
      </c>
      <c r="B62" s="3" t="s">
        <v>15</v>
      </c>
      <c r="C62" s="3" t="s">
        <v>144</v>
      </c>
      <c r="D62" s="11" t="s">
        <v>39</v>
      </c>
      <c r="E62" s="1">
        <v>95</v>
      </c>
      <c r="F62" s="1" t="s">
        <v>1013</v>
      </c>
      <c r="G62" s="2">
        <v>45387</v>
      </c>
      <c r="H62" s="179">
        <v>9707.054773196729</v>
      </c>
      <c r="I62" s="6">
        <f>COUNTIF(F:F,F62)</f>
        <v>1</v>
      </c>
      <c r="J62" s="260" t="s">
        <v>1183</v>
      </c>
    </row>
    <row r="63" spans="1:11" s="6" customFormat="1" x14ac:dyDescent="0.25">
      <c r="A63" s="3" t="s">
        <v>273</v>
      </c>
      <c r="B63" s="3" t="s">
        <v>236</v>
      </c>
      <c r="C63" s="3" t="s">
        <v>144</v>
      </c>
      <c r="D63" s="11" t="s">
        <v>39</v>
      </c>
      <c r="E63" s="1">
        <v>96</v>
      </c>
      <c r="F63" s="1" t="s">
        <v>1000</v>
      </c>
      <c r="G63" s="2">
        <v>45415</v>
      </c>
      <c r="H63" s="179">
        <v>13245.044616587067</v>
      </c>
      <c r="I63" s="6">
        <f>COUNTIF(F:F,F63)</f>
        <v>1</v>
      </c>
      <c r="J63" s="260" t="s">
        <v>1183</v>
      </c>
      <c r="K63" s="6" t="s">
        <v>1127</v>
      </c>
    </row>
    <row r="64" spans="1:11" s="6" customFormat="1" x14ac:dyDescent="0.25">
      <c r="A64" s="3" t="s">
        <v>206</v>
      </c>
      <c r="B64" s="3" t="s">
        <v>314</v>
      </c>
      <c r="C64" s="3" t="s">
        <v>144</v>
      </c>
      <c r="D64" s="11" t="s">
        <v>39</v>
      </c>
      <c r="E64" s="1">
        <v>103</v>
      </c>
      <c r="F64" s="1" t="s">
        <v>1105</v>
      </c>
      <c r="G64" s="2">
        <v>45457</v>
      </c>
      <c r="H64" s="179">
        <v>3333.8482377537739</v>
      </c>
      <c r="I64" s="6">
        <f>COUNTIF(F:F,F64)</f>
        <v>1</v>
      </c>
      <c r="J64" s="260" t="s">
        <v>1183</v>
      </c>
    </row>
    <row r="65" spans="1:10" s="6" customFormat="1" x14ac:dyDescent="0.25">
      <c r="A65" s="3" t="s">
        <v>158</v>
      </c>
      <c r="B65" s="3" t="s">
        <v>25</v>
      </c>
      <c r="C65" s="3" t="s">
        <v>167</v>
      </c>
      <c r="D65" s="11" t="s">
        <v>26</v>
      </c>
      <c r="E65" s="1">
        <v>106</v>
      </c>
      <c r="F65" s="1" t="s">
        <v>1106</v>
      </c>
      <c r="G65" s="2">
        <v>45457</v>
      </c>
      <c r="H65" s="179">
        <v>1048.4830021510456</v>
      </c>
      <c r="I65" s="6">
        <f>COUNTIF(F:F,F65)</f>
        <v>1</v>
      </c>
      <c r="J65" s="260" t="s">
        <v>1183</v>
      </c>
    </row>
    <row r="66" spans="1:10" s="6" customFormat="1" x14ac:dyDescent="0.25">
      <c r="A66" s="3" t="s">
        <v>144</v>
      </c>
      <c r="B66" s="3" t="s">
        <v>39</v>
      </c>
      <c r="C66" s="3" t="s">
        <v>168</v>
      </c>
      <c r="D66" s="11" t="s">
        <v>42</v>
      </c>
      <c r="E66" s="1">
        <v>107</v>
      </c>
      <c r="F66" s="1" t="s">
        <v>1107</v>
      </c>
      <c r="G66" s="2">
        <v>45463</v>
      </c>
      <c r="H66" s="179">
        <v>990.596</v>
      </c>
      <c r="I66" s="6">
        <f>COUNTIF(F:F,F66)</f>
        <v>1</v>
      </c>
      <c r="J66" s="260" t="s">
        <v>1183</v>
      </c>
    </row>
    <row r="67" spans="1:10" s="6" customFormat="1" x14ac:dyDescent="0.25">
      <c r="A67" s="3" t="s">
        <v>144</v>
      </c>
      <c r="B67" s="3" t="s">
        <v>39</v>
      </c>
      <c r="C67" s="3" t="s">
        <v>170</v>
      </c>
      <c r="D67" s="11" t="s">
        <v>15</v>
      </c>
      <c r="E67" s="1">
        <v>108</v>
      </c>
      <c r="F67" s="1" t="s">
        <v>1108</v>
      </c>
      <c r="G67" s="2">
        <v>45463</v>
      </c>
      <c r="H67" s="179">
        <v>3929.7139999999999</v>
      </c>
      <c r="I67" s="6">
        <f>COUNTIF(F:F,F67)</f>
        <v>1</v>
      </c>
      <c r="J67" s="260" t="s">
        <v>1183</v>
      </c>
    </row>
    <row r="68" spans="1:10" s="6" customFormat="1" x14ac:dyDescent="0.25">
      <c r="A68" s="3" t="s">
        <v>144</v>
      </c>
      <c r="B68" s="3" t="s">
        <v>39</v>
      </c>
      <c r="C68" s="3" t="s">
        <v>169</v>
      </c>
      <c r="D68" s="11" t="s">
        <v>14</v>
      </c>
      <c r="E68" s="1">
        <v>109</v>
      </c>
      <c r="F68" s="1" t="s">
        <v>1109</v>
      </c>
      <c r="G68" s="2">
        <v>45463</v>
      </c>
      <c r="H68" s="179">
        <v>3311.768</v>
      </c>
      <c r="I68" s="6">
        <f>COUNTIF(F:F,F68)</f>
        <v>1</v>
      </c>
      <c r="J68" s="260" t="s">
        <v>1183</v>
      </c>
    </row>
    <row r="69" spans="1:10" s="6" customFormat="1" x14ac:dyDescent="0.25">
      <c r="A69" s="3" t="s">
        <v>144</v>
      </c>
      <c r="B69" s="3" t="s">
        <v>39</v>
      </c>
      <c r="C69" s="3" t="s">
        <v>142</v>
      </c>
      <c r="D69" s="11" t="s">
        <v>1110</v>
      </c>
      <c r="E69" s="1">
        <v>110</v>
      </c>
      <c r="F69" s="1" t="s">
        <v>1111</v>
      </c>
      <c r="G69" s="2">
        <v>45463</v>
      </c>
      <c r="H69" s="179">
        <v>2217.0509999999999</v>
      </c>
      <c r="I69" s="6">
        <f>COUNTIF(F:F,F69)</f>
        <v>1</v>
      </c>
      <c r="J69" s="260" t="s">
        <v>1183</v>
      </c>
    </row>
    <row r="70" spans="1:10" s="6" customFormat="1" x14ac:dyDescent="0.25">
      <c r="A70" s="3" t="s">
        <v>144</v>
      </c>
      <c r="B70" s="3" t="s">
        <v>39</v>
      </c>
      <c r="C70" s="3" t="s">
        <v>153</v>
      </c>
      <c r="D70" s="11" t="s">
        <v>34</v>
      </c>
      <c r="E70" s="1">
        <v>111</v>
      </c>
      <c r="F70" s="1" t="s">
        <v>1112</v>
      </c>
      <c r="G70" s="2">
        <v>45463</v>
      </c>
      <c r="H70" s="179">
        <v>4299.9769999999999</v>
      </c>
      <c r="I70" s="6">
        <f>COUNTIF(F:F,F70)</f>
        <v>1</v>
      </c>
      <c r="J70" s="260" t="s">
        <v>1183</v>
      </c>
    </row>
    <row r="71" spans="1:10" s="6" customFormat="1" x14ac:dyDescent="0.25">
      <c r="A71" s="3" t="s">
        <v>144</v>
      </c>
      <c r="B71" s="3" t="s">
        <v>39</v>
      </c>
      <c r="C71" s="3" t="s">
        <v>175</v>
      </c>
      <c r="D71" s="11" t="s">
        <v>17</v>
      </c>
      <c r="E71" s="1">
        <v>117</v>
      </c>
      <c r="F71" s="1" t="s">
        <v>1113</v>
      </c>
      <c r="G71" s="2">
        <v>45463</v>
      </c>
      <c r="H71" s="179">
        <v>325.62099999999998</v>
      </c>
      <c r="I71" s="6">
        <f>COUNTIF(F:F,F71)</f>
        <v>1</v>
      </c>
      <c r="J71" s="260" t="s">
        <v>1183</v>
      </c>
    </row>
    <row r="72" spans="1:10" s="6" customFormat="1" x14ac:dyDescent="0.25">
      <c r="A72" s="3" t="s">
        <v>144</v>
      </c>
      <c r="B72" s="3" t="s">
        <v>39</v>
      </c>
      <c r="C72" s="3" t="s">
        <v>179</v>
      </c>
      <c r="D72" s="11" t="s">
        <v>32</v>
      </c>
      <c r="E72" s="1">
        <v>118</v>
      </c>
      <c r="F72" s="1" t="s">
        <v>1114</v>
      </c>
      <c r="G72" s="2">
        <v>45463</v>
      </c>
      <c r="H72" s="179">
        <v>0.63100000000000001</v>
      </c>
      <c r="I72" s="6">
        <f>COUNTIF(F:F,F72)</f>
        <v>1</v>
      </c>
      <c r="J72" s="260" t="s">
        <v>1183</v>
      </c>
    </row>
    <row r="73" spans="1:10" s="6" customFormat="1" x14ac:dyDescent="0.25">
      <c r="A73" s="3" t="s">
        <v>175</v>
      </c>
      <c r="B73" s="3" t="s">
        <v>17</v>
      </c>
      <c r="C73" s="3" t="s">
        <v>173</v>
      </c>
      <c r="D73" s="11" t="s">
        <v>28</v>
      </c>
      <c r="E73" s="1">
        <v>119</v>
      </c>
      <c r="F73" s="1" t="s">
        <v>1168</v>
      </c>
      <c r="G73" s="2">
        <v>45496</v>
      </c>
      <c r="H73" s="179">
        <v>30.975000000000001</v>
      </c>
      <c r="I73" s="6">
        <f>COUNTIF(F:F,F73)</f>
        <v>1</v>
      </c>
      <c r="J73" s="260" t="s">
        <v>1183</v>
      </c>
    </row>
    <row r="74" spans="1:10" s="6" customFormat="1" x14ac:dyDescent="0.25">
      <c r="A74" s="3" t="s">
        <v>175</v>
      </c>
      <c r="B74" s="3" t="s">
        <v>17</v>
      </c>
      <c r="C74" s="3" t="s">
        <v>181</v>
      </c>
      <c r="D74" s="11" t="s">
        <v>18</v>
      </c>
      <c r="E74" s="1">
        <v>120</v>
      </c>
      <c r="F74" s="1" t="s">
        <v>1169</v>
      </c>
      <c r="G74" s="2">
        <v>45496</v>
      </c>
      <c r="H74" s="179">
        <v>19.338999999999999</v>
      </c>
      <c r="I74" s="6">
        <f>COUNTIF(F:F,F74)</f>
        <v>1</v>
      </c>
      <c r="J74" s="260" t="s">
        <v>1183</v>
      </c>
    </row>
    <row r="75" spans="1:10" s="6" customFormat="1" x14ac:dyDescent="0.25">
      <c r="A75" s="3" t="s">
        <v>175</v>
      </c>
      <c r="B75" s="3" t="s">
        <v>17</v>
      </c>
      <c r="C75" s="3" t="s">
        <v>172</v>
      </c>
      <c r="D75" s="11" t="s">
        <v>20</v>
      </c>
      <c r="E75" s="1">
        <v>121</v>
      </c>
      <c r="F75" s="1" t="s">
        <v>1170</v>
      </c>
      <c r="G75" s="2">
        <v>45496</v>
      </c>
      <c r="H75" s="179">
        <v>37.097999999999999</v>
      </c>
      <c r="I75" s="6">
        <f>COUNTIF(F:F,F75)</f>
        <v>1</v>
      </c>
      <c r="J75" s="260" t="s">
        <v>1183</v>
      </c>
    </row>
    <row r="76" spans="1:10" s="6" customFormat="1" x14ac:dyDescent="0.25">
      <c r="A76" s="3" t="s">
        <v>175</v>
      </c>
      <c r="B76" s="3" t="s">
        <v>17</v>
      </c>
      <c r="C76" s="3" t="s">
        <v>171</v>
      </c>
      <c r="D76" s="11" t="s">
        <v>19</v>
      </c>
      <c r="E76" s="1">
        <v>122</v>
      </c>
      <c r="F76" s="1" t="s">
        <v>1171</v>
      </c>
      <c r="G76" s="2">
        <v>45496</v>
      </c>
      <c r="H76" s="179">
        <v>39.624000000000002</v>
      </c>
      <c r="I76" s="6">
        <f>COUNTIF(F:F,F76)</f>
        <v>1</v>
      </c>
      <c r="J76" s="260" t="s">
        <v>1183</v>
      </c>
    </row>
    <row r="77" spans="1:10" s="6" customFormat="1" x14ac:dyDescent="0.25">
      <c r="A77" s="3" t="s">
        <v>175</v>
      </c>
      <c r="B77" s="3" t="s">
        <v>17</v>
      </c>
      <c r="C77" s="3" t="s">
        <v>146</v>
      </c>
      <c r="D77" s="11" t="s">
        <v>1172</v>
      </c>
      <c r="E77" s="1">
        <v>123</v>
      </c>
      <c r="F77" s="1" t="s">
        <v>1173</v>
      </c>
      <c r="G77" s="2">
        <v>45496</v>
      </c>
      <c r="H77" s="179">
        <v>35.319000000000003</v>
      </c>
      <c r="I77" s="6">
        <f>COUNTIF(F:F,F77)</f>
        <v>1</v>
      </c>
      <c r="J77" s="260" t="s">
        <v>1183</v>
      </c>
    </row>
    <row r="78" spans="1:10" s="6" customFormat="1" x14ac:dyDescent="0.25">
      <c r="A78" s="3" t="s">
        <v>175</v>
      </c>
      <c r="B78" s="3" t="s">
        <v>17</v>
      </c>
      <c r="C78" s="3" t="s">
        <v>138</v>
      </c>
      <c r="D78" s="11" t="s">
        <v>52</v>
      </c>
      <c r="E78" s="1">
        <v>124</v>
      </c>
      <c r="F78" s="1" t="s">
        <v>1174</v>
      </c>
      <c r="G78" s="2">
        <v>45496</v>
      </c>
      <c r="H78" s="179">
        <v>28.992000000000001</v>
      </c>
      <c r="I78" s="6">
        <f>COUNTIF(F:F,F78)</f>
        <v>1</v>
      </c>
      <c r="J78" s="260" t="s">
        <v>1183</v>
      </c>
    </row>
    <row r="79" spans="1:10" s="6" customFormat="1" x14ac:dyDescent="0.25">
      <c r="A79" s="3" t="s">
        <v>175</v>
      </c>
      <c r="B79" s="3" t="s">
        <v>17</v>
      </c>
      <c r="C79" s="3" t="s">
        <v>155</v>
      </c>
      <c r="D79" s="11" t="s">
        <v>23</v>
      </c>
      <c r="E79" s="1">
        <v>125</v>
      </c>
      <c r="F79" s="1" t="s">
        <v>1175</v>
      </c>
      <c r="G79" s="2">
        <v>45496</v>
      </c>
      <c r="H79" s="179">
        <v>17.317</v>
      </c>
      <c r="I79" s="6">
        <f>COUNTIF(F:F,F79)</f>
        <v>1</v>
      </c>
      <c r="J79" s="260" t="s">
        <v>1183</v>
      </c>
    </row>
    <row r="80" spans="1:10" s="6" customFormat="1" x14ac:dyDescent="0.25">
      <c r="A80" s="3" t="s">
        <v>175</v>
      </c>
      <c r="B80" s="3" t="s">
        <v>17</v>
      </c>
      <c r="C80" s="3" t="s">
        <v>147</v>
      </c>
      <c r="D80" s="11" t="s">
        <v>36</v>
      </c>
      <c r="E80" s="1">
        <v>126</v>
      </c>
      <c r="F80" s="1" t="s">
        <v>1176</v>
      </c>
      <c r="G80" s="2">
        <v>45496</v>
      </c>
      <c r="H80" s="179">
        <v>11.28</v>
      </c>
      <c r="I80" s="6">
        <f>COUNTIF(F:F,F80)</f>
        <v>1</v>
      </c>
      <c r="J80" s="260" t="s">
        <v>1183</v>
      </c>
    </row>
    <row r="81" spans="1:10" s="6" customFormat="1" x14ac:dyDescent="0.25">
      <c r="A81" s="3" t="s">
        <v>175</v>
      </c>
      <c r="B81" s="3" t="s">
        <v>17</v>
      </c>
      <c r="C81" s="3" t="s">
        <v>139</v>
      </c>
      <c r="D81" s="11" t="s">
        <v>35</v>
      </c>
      <c r="E81" s="1">
        <v>127</v>
      </c>
      <c r="F81" s="1" t="s">
        <v>1177</v>
      </c>
      <c r="G81" s="2">
        <v>45496</v>
      </c>
      <c r="H81" s="179">
        <v>19.536000000000001</v>
      </c>
      <c r="I81" s="6">
        <f>COUNTIF(F:F,F81)</f>
        <v>1</v>
      </c>
      <c r="J81" s="260" t="s">
        <v>1183</v>
      </c>
    </row>
    <row r="82" spans="1:10" s="6" customFormat="1" x14ac:dyDescent="0.25">
      <c r="A82" s="3" t="s">
        <v>175</v>
      </c>
      <c r="B82" s="3" t="s">
        <v>17</v>
      </c>
      <c r="C82" s="3" t="s">
        <v>145</v>
      </c>
      <c r="D82" s="11" t="s">
        <v>53</v>
      </c>
      <c r="E82" s="1">
        <v>128</v>
      </c>
      <c r="F82" s="1" t="s">
        <v>1178</v>
      </c>
      <c r="G82" s="2">
        <v>45496</v>
      </c>
      <c r="H82" s="179">
        <v>39.604306119692779</v>
      </c>
      <c r="I82" s="6">
        <f>COUNTIF(F:F,F82)</f>
        <v>1</v>
      </c>
      <c r="J82" s="260" t="s">
        <v>1183</v>
      </c>
    </row>
    <row r="83" spans="1:10" s="6" customFormat="1" x14ac:dyDescent="0.25">
      <c r="A83" s="3" t="s">
        <v>149</v>
      </c>
      <c r="B83" s="3" t="s">
        <v>234</v>
      </c>
      <c r="C83" s="3" t="s">
        <v>162</v>
      </c>
      <c r="D83" s="11" t="s">
        <v>31</v>
      </c>
      <c r="E83" s="1">
        <v>130</v>
      </c>
      <c r="F83" s="1" t="s">
        <v>1227</v>
      </c>
      <c r="G83" s="2">
        <v>45513</v>
      </c>
      <c r="H83" s="179">
        <v>2215.1354900000001</v>
      </c>
      <c r="I83" s="6">
        <f>COUNTIF(F:F,F83)</f>
        <v>1</v>
      </c>
      <c r="J83" s="260" t="s">
        <v>1183</v>
      </c>
    </row>
    <row r="84" spans="1:10" s="6" customFormat="1" x14ac:dyDescent="0.25">
      <c r="A84" s="3" t="s">
        <v>177</v>
      </c>
      <c r="B84" s="3" t="s">
        <v>9</v>
      </c>
      <c r="C84" s="3" t="s">
        <v>164</v>
      </c>
      <c r="D84" s="11" t="s">
        <v>24</v>
      </c>
      <c r="E84" s="1">
        <v>141</v>
      </c>
      <c r="F84" s="1" t="s">
        <v>1228</v>
      </c>
      <c r="G84" s="2">
        <v>45518</v>
      </c>
      <c r="H84" s="179">
        <v>8.6064457079510195</v>
      </c>
      <c r="I84" s="6">
        <f>COUNTIF(F:F,F84)</f>
        <v>1</v>
      </c>
      <c r="J84" s="260" t="s">
        <v>1183</v>
      </c>
    </row>
    <row r="85" spans="1:10" s="6" customFormat="1" x14ac:dyDescent="0.25">
      <c r="A85" s="3" t="s">
        <v>177</v>
      </c>
      <c r="B85" s="3" t="s">
        <v>9</v>
      </c>
      <c r="C85" s="3" t="s">
        <v>160</v>
      </c>
      <c r="D85" s="11" t="s">
        <v>16</v>
      </c>
      <c r="E85" s="1">
        <v>142</v>
      </c>
      <c r="F85" s="1" t="s">
        <v>1229</v>
      </c>
      <c r="G85" s="2">
        <v>45518</v>
      </c>
      <c r="H85" s="179">
        <v>9.0566449188587494</v>
      </c>
      <c r="I85" s="6">
        <f>COUNTIF(F:F,F85)</f>
        <v>1</v>
      </c>
      <c r="J85" s="260" t="s">
        <v>1183</v>
      </c>
    </row>
    <row r="86" spans="1:10" s="6" customFormat="1" x14ac:dyDescent="0.25">
      <c r="A86" s="3" t="s">
        <v>150</v>
      </c>
      <c r="B86" s="3" t="s">
        <v>46</v>
      </c>
      <c r="C86" s="3" t="s">
        <v>157</v>
      </c>
      <c r="D86" s="11" t="s">
        <v>11</v>
      </c>
      <c r="E86" s="1">
        <v>143</v>
      </c>
      <c r="F86" s="1" t="s">
        <v>1230</v>
      </c>
      <c r="G86" s="2">
        <v>45519</v>
      </c>
      <c r="H86" s="179">
        <v>833.45399999999995</v>
      </c>
      <c r="I86" s="6">
        <f>COUNTIF(F:F,F86)</f>
        <v>1</v>
      </c>
      <c r="J86" s="260" t="s">
        <v>1183</v>
      </c>
    </row>
    <row r="87" spans="1:10" s="6" customFormat="1" x14ac:dyDescent="0.25">
      <c r="A87" s="3" t="s">
        <v>150</v>
      </c>
      <c r="B87" s="3" t="s">
        <v>46</v>
      </c>
      <c r="C87" s="3" t="s">
        <v>151</v>
      </c>
      <c r="D87" s="11" t="s">
        <v>10</v>
      </c>
      <c r="E87" s="1">
        <v>144</v>
      </c>
      <c r="F87" s="1" t="s">
        <v>1231</v>
      </c>
      <c r="G87" s="2">
        <v>45519</v>
      </c>
      <c r="H87" s="179">
        <v>5895.509</v>
      </c>
      <c r="I87" s="6">
        <f>COUNTIF(F:F,F87)</f>
        <v>1</v>
      </c>
      <c r="J87" s="260" t="s">
        <v>1183</v>
      </c>
    </row>
    <row r="88" spans="1:10" s="6" customFormat="1" x14ac:dyDescent="0.25">
      <c r="A88" s="3" t="s">
        <v>150</v>
      </c>
      <c r="B88" s="3" t="s">
        <v>46</v>
      </c>
      <c r="C88" s="3" t="s">
        <v>166</v>
      </c>
      <c r="D88" s="11" t="s">
        <v>13</v>
      </c>
      <c r="E88" s="1">
        <v>145</v>
      </c>
      <c r="F88" s="1" t="s">
        <v>1232</v>
      </c>
      <c r="G88" s="2">
        <v>45519</v>
      </c>
      <c r="H88" s="179">
        <v>766.68299999999999</v>
      </c>
      <c r="I88" s="6">
        <f>COUNTIF(F:F,F88)</f>
        <v>1</v>
      </c>
      <c r="J88" s="260" t="s">
        <v>1183</v>
      </c>
    </row>
    <row r="89" spans="1:10" s="6" customFormat="1" x14ac:dyDescent="0.25">
      <c r="A89" s="3" t="s">
        <v>165</v>
      </c>
      <c r="B89" s="3" t="s">
        <v>12</v>
      </c>
      <c r="C89" s="3" t="s">
        <v>143</v>
      </c>
      <c r="D89" s="11" t="s">
        <v>1233</v>
      </c>
      <c r="E89" s="1">
        <v>146</v>
      </c>
      <c r="F89" s="1" t="s">
        <v>1234</v>
      </c>
      <c r="G89" s="2">
        <v>45519</v>
      </c>
      <c r="H89" s="179">
        <v>473.39699999999999</v>
      </c>
      <c r="I89" s="6">
        <f>COUNTIF(F:F,F89)</f>
        <v>1</v>
      </c>
      <c r="J89" s="260" t="s">
        <v>1183</v>
      </c>
    </row>
    <row r="90" spans="1:10" s="6" customFormat="1" x14ac:dyDescent="0.25">
      <c r="A90" s="3" t="s">
        <v>179</v>
      </c>
      <c r="B90" s="3" t="s">
        <v>32</v>
      </c>
      <c r="C90" s="3" t="s">
        <v>180</v>
      </c>
      <c r="D90" s="11" t="s">
        <v>27</v>
      </c>
      <c r="E90" s="1">
        <v>147</v>
      </c>
      <c r="F90" s="1" t="s">
        <v>1235</v>
      </c>
      <c r="G90" s="2">
        <v>45525</v>
      </c>
      <c r="H90" s="179">
        <v>2064.623</v>
      </c>
      <c r="I90" s="6">
        <f>COUNTIF(F:F,F90)</f>
        <v>1</v>
      </c>
      <c r="J90" s="260" t="s">
        <v>1183</v>
      </c>
    </row>
    <row r="91" spans="1:10" s="6" customFormat="1" x14ac:dyDescent="0.25">
      <c r="A91" s="3" t="s">
        <v>179</v>
      </c>
      <c r="B91" s="3" t="s">
        <v>32</v>
      </c>
      <c r="C91" s="3" t="s">
        <v>152</v>
      </c>
      <c r="D91" s="11" t="s">
        <v>30</v>
      </c>
      <c r="E91" s="1">
        <v>148</v>
      </c>
      <c r="F91" s="1" t="s">
        <v>1236</v>
      </c>
      <c r="G91" s="2">
        <v>45525</v>
      </c>
      <c r="H91" s="179">
        <v>1946.9284401271852</v>
      </c>
      <c r="I91" s="6">
        <f>COUNTIF(F:F,F91)</f>
        <v>1</v>
      </c>
      <c r="J91" s="260" t="s">
        <v>1183</v>
      </c>
    </row>
    <row r="92" spans="1:10" s="6" customFormat="1" x14ac:dyDescent="0.25">
      <c r="A92" s="14"/>
      <c r="B92" s="14"/>
      <c r="C92" s="14"/>
      <c r="D92" s="126"/>
      <c r="E92" s="12"/>
      <c r="F92" s="12"/>
      <c r="G92" s="127"/>
      <c r="H92" s="128"/>
      <c r="J92" s="260"/>
    </row>
    <row r="93" spans="1:10" ht="15" x14ac:dyDescent="0.25">
      <c r="A93" s="14" t="s">
        <v>220</v>
      </c>
      <c r="B93" s="14" t="s">
        <v>224</v>
      </c>
      <c r="D93" s="126"/>
      <c r="E93" s="106"/>
      <c r="F93" s="12"/>
      <c r="G93" s="127"/>
      <c r="H93" s="128"/>
      <c r="I93" s="6"/>
    </row>
    <row r="94" spans="1:10" x14ac:dyDescent="0.25">
      <c r="D94" s="126"/>
      <c r="E94" s="106"/>
      <c r="F94" s="12"/>
      <c r="G94" s="127"/>
      <c r="H94" s="128"/>
      <c r="I94" s="6"/>
    </row>
    <row r="95" spans="1:10" x14ac:dyDescent="0.25">
      <c r="D95" s="126"/>
      <c r="E95" s="106"/>
      <c r="F95" s="12"/>
      <c r="G95" s="127"/>
      <c r="H95" s="128"/>
      <c r="I95" s="6"/>
    </row>
    <row r="96" spans="1:10" x14ac:dyDescent="0.25">
      <c r="D96" s="126"/>
      <c r="E96" s="106"/>
      <c r="F96" s="12"/>
      <c r="G96" s="127"/>
      <c r="H96" s="128"/>
      <c r="I96" s="6"/>
    </row>
    <row r="97" spans="4:9" x14ac:dyDescent="0.25">
      <c r="D97" s="126"/>
      <c r="E97" s="106"/>
      <c r="F97" s="12"/>
      <c r="G97" s="127"/>
      <c r="H97" s="128"/>
      <c r="I97" s="6"/>
    </row>
    <row r="98" spans="4:9" x14ac:dyDescent="0.25">
      <c r="D98" s="126"/>
      <c r="E98" s="106"/>
      <c r="F98" s="12"/>
      <c r="G98" s="127"/>
      <c r="H98" s="128"/>
      <c r="I98" s="6"/>
    </row>
    <row r="99" spans="4:9" x14ac:dyDescent="0.25">
      <c r="D99" s="126"/>
      <c r="E99" s="106"/>
      <c r="F99" s="12"/>
      <c r="G99" s="127"/>
      <c r="H99" s="128"/>
      <c r="I99" s="6"/>
    </row>
    <row r="100" spans="4:9" x14ac:dyDescent="0.25">
      <c r="D100" s="126"/>
      <c r="E100" s="106"/>
      <c r="F100" s="12"/>
      <c r="G100" s="127"/>
      <c r="H100" s="128"/>
      <c r="I100" s="6"/>
    </row>
    <row r="101" spans="4:9" x14ac:dyDescent="0.25">
      <c r="D101" s="126"/>
      <c r="E101" s="106"/>
      <c r="F101" s="12"/>
      <c r="G101" s="127"/>
      <c r="H101" s="128"/>
      <c r="I101" s="6"/>
    </row>
    <row r="102" spans="4:9" x14ac:dyDescent="0.25">
      <c r="D102" s="126"/>
      <c r="E102" s="106"/>
      <c r="F102" s="12"/>
      <c r="G102" s="127"/>
      <c r="H102" s="128"/>
      <c r="I102" s="6"/>
    </row>
    <row r="103" spans="4:9" x14ac:dyDescent="0.25">
      <c r="D103" s="126"/>
      <c r="E103" s="106"/>
      <c r="F103" s="12"/>
      <c r="G103" s="127"/>
      <c r="H103" s="128"/>
      <c r="I103" s="6"/>
    </row>
    <row r="104" spans="4:9" x14ac:dyDescent="0.25">
      <c r="D104" s="126"/>
      <c r="E104" s="106"/>
      <c r="F104" s="12"/>
      <c r="G104" s="127"/>
      <c r="H104" s="128"/>
      <c r="I104" s="6"/>
    </row>
    <row r="105" spans="4:9" x14ac:dyDescent="0.25">
      <c r="D105" s="126"/>
      <c r="E105" s="106"/>
      <c r="F105" s="12"/>
      <c r="G105" s="127"/>
      <c r="H105" s="128"/>
      <c r="I105" s="6"/>
    </row>
    <row r="106" spans="4:9" x14ac:dyDescent="0.25">
      <c r="D106" s="126"/>
      <c r="E106" s="106"/>
      <c r="F106" s="12"/>
      <c r="G106" s="127"/>
      <c r="H106" s="128"/>
      <c r="I106" s="6"/>
    </row>
    <row r="107" spans="4:9" x14ac:dyDescent="0.25">
      <c r="D107" s="126"/>
      <c r="E107" s="106"/>
      <c r="F107" s="12"/>
      <c r="G107" s="127"/>
      <c r="H107" s="128"/>
      <c r="I107" s="6"/>
    </row>
    <row r="108" spans="4:9" x14ac:dyDescent="0.25">
      <c r="D108" s="126"/>
      <c r="E108" s="106"/>
      <c r="F108" s="12"/>
      <c r="G108" s="127"/>
      <c r="H108" s="128"/>
      <c r="I108" s="6"/>
    </row>
    <row r="109" spans="4:9" x14ac:dyDescent="0.25">
      <c r="D109" s="126"/>
      <c r="E109" s="106"/>
      <c r="F109" s="12"/>
      <c r="G109" s="127"/>
      <c r="H109" s="128"/>
      <c r="I109" s="6"/>
    </row>
    <row r="110" spans="4:9" x14ac:dyDescent="0.25">
      <c r="D110" s="126"/>
      <c r="E110" s="106"/>
      <c r="F110" s="12"/>
      <c r="G110" s="127"/>
      <c r="H110" s="128"/>
      <c r="I110" s="6"/>
    </row>
    <row r="111" spans="4:9" x14ac:dyDescent="0.25">
      <c r="D111" s="126"/>
      <c r="E111" s="106"/>
      <c r="F111" s="12"/>
      <c r="G111" s="127"/>
      <c r="H111" s="128"/>
      <c r="I111" s="6"/>
    </row>
    <row r="112" spans="4:9" x14ac:dyDescent="0.25">
      <c r="D112" s="126"/>
      <c r="E112" s="106"/>
      <c r="F112" s="12"/>
      <c r="G112" s="127"/>
      <c r="H112" s="128"/>
      <c r="I112" s="6"/>
    </row>
    <row r="113" spans="4:9" x14ac:dyDescent="0.25">
      <c r="D113" s="126"/>
      <c r="E113" s="106"/>
      <c r="F113" s="12"/>
      <c r="G113" s="127"/>
      <c r="H113" s="128"/>
      <c r="I113" s="6"/>
    </row>
    <row r="114" spans="4:9" x14ac:dyDescent="0.25">
      <c r="D114" s="126"/>
      <c r="E114" s="106"/>
      <c r="F114" s="12"/>
      <c r="G114" s="127"/>
      <c r="H114" s="128"/>
      <c r="I114" s="6"/>
    </row>
    <row r="115" spans="4:9" x14ac:dyDescent="0.25">
      <c r="D115" s="126"/>
      <c r="E115" s="106"/>
      <c r="F115" s="12"/>
      <c r="G115" s="127"/>
      <c r="H115" s="128"/>
      <c r="I115" s="6"/>
    </row>
    <row r="116" spans="4:9" x14ac:dyDescent="0.25">
      <c r="D116" s="126"/>
      <c r="E116" s="106"/>
      <c r="F116" s="12"/>
      <c r="G116" s="127"/>
      <c r="H116" s="128"/>
      <c r="I116" s="6"/>
    </row>
    <row r="117" spans="4:9" x14ac:dyDescent="0.25">
      <c r="D117" s="126"/>
      <c r="E117" s="106"/>
      <c r="F117" s="12"/>
      <c r="G117" s="127"/>
      <c r="H117" s="128"/>
      <c r="I117" s="6"/>
    </row>
    <row r="118" spans="4:9" x14ac:dyDescent="0.25">
      <c r="D118" s="126"/>
      <c r="E118" s="106"/>
      <c r="F118" s="12"/>
      <c r="G118" s="127"/>
      <c r="H118" s="128"/>
      <c r="I118" s="6"/>
    </row>
    <row r="119" spans="4:9" x14ac:dyDescent="0.25">
      <c r="D119" s="126"/>
      <c r="E119" s="106"/>
      <c r="F119" s="12"/>
      <c r="G119" s="127"/>
      <c r="H119" s="128"/>
      <c r="I119" s="6"/>
    </row>
    <row r="120" spans="4:9" x14ac:dyDescent="0.25">
      <c r="D120" s="126"/>
      <c r="E120" s="106"/>
      <c r="F120" s="12"/>
      <c r="G120" s="127"/>
      <c r="H120" s="128"/>
      <c r="I120" s="6"/>
    </row>
    <row r="121" spans="4:9" x14ac:dyDescent="0.25">
      <c r="D121" s="126"/>
      <c r="E121" s="106"/>
      <c r="F121" s="12"/>
      <c r="G121" s="127"/>
      <c r="H121" s="128"/>
      <c r="I121" s="6"/>
    </row>
    <row r="122" spans="4:9" x14ac:dyDescent="0.25">
      <c r="D122" s="126"/>
      <c r="E122" s="106"/>
      <c r="F122" s="12"/>
      <c r="G122" s="127"/>
      <c r="H122" s="128"/>
      <c r="I122" s="6"/>
    </row>
    <row r="123" spans="4:9" x14ac:dyDescent="0.25">
      <c r="D123" s="126"/>
      <c r="E123" s="106"/>
      <c r="F123" s="12"/>
      <c r="G123" s="127"/>
      <c r="H123" s="128"/>
      <c r="I123" s="6"/>
    </row>
    <row r="124" spans="4:9" x14ac:dyDescent="0.25">
      <c r="D124" s="126"/>
      <c r="E124" s="106"/>
      <c r="F124" s="12"/>
      <c r="G124" s="127"/>
      <c r="H124" s="128"/>
      <c r="I124" s="6"/>
    </row>
    <row r="125" spans="4:9" x14ac:dyDescent="0.25">
      <c r="D125" s="126"/>
      <c r="E125" s="106"/>
      <c r="F125" s="12"/>
      <c r="G125" s="127"/>
      <c r="H125" s="128"/>
      <c r="I125" s="6"/>
    </row>
    <row r="126" spans="4:9" x14ac:dyDescent="0.25">
      <c r="D126" s="126"/>
      <c r="E126" s="106"/>
      <c r="F126" s="12"/>
      <c r="G126" s="127"/>
      <c r="H126" s="128"/>
      <c r="I126" s="6"/>
    </row>
    <row r="127" spans="4:9" x14ac:dyDescent="0.25">
      <c r="D127" s="126"/>
      <c r="E127" s="106"/>
      <c r="F127" s="12"/>
      <c r="G127" s="127"/>
      <c r="H127" s="128"/>
      <c r="I127" s="6"/>
    </row>
    <row r="128" spans="4:9" x14ac:dyDescent="0.25">
      <c r="D128" s="126"/>
      <c r="E128" s="106"/>
      <c r="F128" s="12"/>
      <c r="G128" s="127"/>
      <c r="H128" s="128"/>
      <c r="I128" s="6"/>
    </row>
    <row r="129" spans="4:9" x14ac:dyDescent="0.25">
      <c r="D129" s="126"/>
      <c r="E129" s="106"/>
      <c r="F129" s="12"/>
      <c r="G129" s="127"/>
      <c r="H129" s="128"/>
      <c r="I129" s="6"/>
    </row>
    <row r="130" spans="4:9" x14ac:dyDescent="0.25">
      <c r="D130" s="126"/>
      <c r="E130" s="106"/>
      <c r="F130" s="12"/>
      <c r="G130" s="127"/>
      <c r="H130" s="128"/>
      <c r="I130" s="6"/>
    </row>
    <row r="131" spans="4:9" x14ac:dyDescent="0.25">
      <c r="D131" s="126"/>
      <c r="E131" s="106"/>
      <c r="F131" s="12"/>
      <c r="G131" s="127"/>
      <c r="H131" s="128"/>
      <c r="I131" s="6"/>
    </row>
    <row r="132" spans="4:9" x14ac:dyDescent="0.25">
      <c r="D132" s="126"/>
      <c r="E132" s="106"/>
      <c r="F132" s="12"/>
      <c r="G132" s="127"/>
      <c r="H132" s="128"/>
      <c r="I132" s="6"/>
    </row>
    <row r="133" spans="4:9" x14ac:dyDescent="0.25">
      <c r="D133" s="126"/>
      <c r="E133" s="106"/>
      <c r="F133" s="12"/>
      <c r="G133" s="127"/>
      <c r="H133" s="128"/>
      <c r="I133" s="6"/>
    </row>
    <row r="134" spans="4:9" x14ac:dyDescent="0.25">
      <c r="D134" s="126"/>
      <c r="E134" s="106"/>
      <c r="F134" s="12"/>
      <c r="G134" s="127"/>
      <c r="H134" s="128"/>
      <c r="I134" s="6"/>
    </row>
    <row r="135" spans="4:9" x14ac:dyDescent="0.25">
      <c r="D135" s="126"/>
      <c r="E135" s="106"/>
      <c r="F135" s="12"/>
      <c r="G135" s="127"/>
      <c r="H135" s="128"/>
      <c r="I135" s="6"/>
    </row>
    <row r="136" spans="4:9" x14ac:dyDescent="0.25">
      <c r="D136" s="126"/>
      <c r="E136" s="106"/>
      <c r="F136" s="12"/>
      <c r="G136" s="127"/>
      <c r="H136" s="128"/>
      <c r="I136" s="6"/>
    </row>
    <row r="137" spans="4:9" x14ac:dyDescent="0.25">
      <c r="D137" s="126"/>
      <c r="E137" s="106"/>
      <c r="F137" s="12"/>
      <c r="G137" s="127"/>
      <c r="H137" s="128"/>
      <c r="I137" s="6"/>
    </row>
    <row r="138" spans="4:9" x14ac:dyDescent="0.25">
      <c r="D138" s="126"/>
      <c r="E138" s="106"/>
      <c r="F138" s="12"/>
      <c r="G138" s="127"/>
      <c r="H138" s="128"/>
      <c r="I138" s="6"/>
    </row>
    <row r="139" spans="4:9" x14ac:dyDescent="0.25">
      <c r="D139" s="126"/>
      <c r="E139" s="106"/>
      <c r="F139" s="12"/>
      <c r="G139" s="127"/>
      <c r="H139" s="128"/>
      <c r="I139" s="6"/>
    </row>
    <row r="140" spans="4:9" x14ac:dyDescent="0.25">
      <c r="D140" s="126"/>
      <c r="E140" s="106"/>
      <c r="F140" s="12"/>
      <c r="G140" s="127"/>
      <c r="H140" s="128"/>
      <c r="I140" s="6"/>
    </row>
    <row r="141" spans="4:9" x14ac:dyDescent="0.25">
      <c r="D141" s="126"/>
      <c r="E141" s="106"/>
      <c r="F141" s="12"/>
      <c r="G141" s="127"/>
      <c r="H141" s="128"/>
      <c r="I141" s="6"/>
    </row>
    <row r="142" spans="4:9" x14ac:dyDescent="0.25">
      <c r="D142" s="126"/>
      <c r="E142" s="106"/>
      <c r="F142" s="12"/>
      <c r="G142" s="127"/>
      <c r="H142" s="128"/>
      <c r="I142" s="6"/>
    </row>
    <row r="143" spans="4:9" x14ac:dyDescent="0.25">
      <c r="D143" s="126"/>
      <c r="E143" s="106"/>
      <c r="F143" s="12"/>
      <c r="G143" s="127"/>
      <c r="H143" s="128"/>
      <c r="I143" s="6"/>
    </row>
    <row r="144" spans="4:9" x14ac:dyDescent="0.25">
      <c r="D144" s="126"/>
      <c r="E144" s="106"/>
      <c r="F144" s="12"/>
      <c r="G144" s="127"/>
      <c r="H144" s="128"/>
      <c r="I144" s="6"/>
    </row>
    <row r="145" spans="4:9" x14ac:dyDescent="0.25">
      <c r="D145" s="126"/>
      <c r="E145" s="106"/>
      <c r="F145" s="12"/>
      <c r="G145" s="127"/>
      <c r="H145" s="128"/>
      <c r="I145" s="6"/>
    </row>
    <row r="146" spans="4:9" x14ac:dyDescent="0.25">
      <c r="D146" s="126"/>
      <c r="E146" s="106"/>
      <c r="F146" s="12"/>
      <c r="G146" s="127"/>
      <c r="H146" s="128"/>
      <c r="I146" s="6"/>
    </row>
    <row r="147" spans="4:9" x14ac:dyDescent="0.25">
      <c r="D147" s="126"/>
      <c r="E147" s="106"/>
      <c r="F147" s="12"/>
      <c r="G147" s="127"/>
      <c r="H147" s="128"/>
      <c r="I147" s="6"/>
    </row>
    <row r="148" spans="4:9" x14ac:dyDescent="0.25">
      <c r="D148" s="126"/>
      <c r="E148" s="106"/>
      <c r="F148" s="12"/>
      <c r="G148" s="127"/>
      <c r="H148" s="128"/>
      <c r="I148" s="6"/>
    </row>
    <row r="149" spans="4:9" x14ac:dyDescent="0.25">
      <c r="D149" s="126"/>
      <c r="E149" s="106"/>
      <c r="F149" s="12"/>
      <c r="G149" s="127"/>
      <c r="H149" s="128"/>
      <c r="I149" s="6"/>
    </row>
    <row r="150" spans="4:9" x14ac:dyDescent="0.25">
      <c r="D150" s="126"/>
      <c r="E150" s="106"/>
      <c r="F150" s="12"/>
      <c r="G150" s="127"/>
      <c r="H150" s="128"/>
      <c r="I150" s="6"/>
    </row>
    <row r="151" spans="4:9" x14ac:dyDescent="0.25">
      <c r="D151" s="126"/>
      <c r="E151" s="106"/>
      <c r="F151" s="12"/>
      <c r="G151" s="127"/>
      <c r="H151" s="128"/>
      <c r="I151" s="6"/>
    </row>
    <row r="152" spans="4:9" x14ac:dyDescent="0.25">
      <c r="D152" s="126"/>
      <c r="E152" s="106"/>
      <c r="F152" s="12"/>
      <c r="G152" s="127"/>
      <c r="H152" s="128"/>
      <c r="I152" s="6"/>
    </row>
    <row r="153" spans="4:9" x14ac:dyDescent="0.25">
      <c r="D153" s="126"/>
      <c r="E153" s="106"/>
      <c r="F153" s="12"/>
      <c r="G153" s="127"/>
      <c r="H153" s="128"/>
      <c r="I153" s="6"/>
    </row>
    <row r="154" spans="4:9" x14ac:dyDescent="0.25">
      <c r="D154" s="126"/>
      <c r="E154" s="106"/>
      <c r="F154" s="12"/>
      <c r="G154" s="127"/>
      <c r="H154" s="128"/>
      <c r="I154" s="6"/>
    </row>
    <row r="155" spans="4:9" x14ac:dyDescent="0.25">
      <c r="D155" s="126"/>
      <c r="E155" s="106"/>
      <c r="F155" s="12"/>
      <c r="G155" s="127"/>
      <c r="H155" s="128"/>
      <c r="I155" s="6"/>
    </row>
    <row r="156" spans="4:9" x14ac:dyDescent="0.25">
      <c r="D156" s="126"/>
      <c r="E156" s="106"/>
      <c r="F156" s="12"/>
      <c r="G156" s="127"/>
      <c r="H156" s="128"/>
      <c r="I156" s="6"/>
    </row>
    <row r="157" spans="4:9" x14ac:dyDescent="0.25">
      <c r="D157" s="126"/>
      <c r="E157" s="106"/>
      <c r="F157" s="12"/>
      <c r="G157" s="127"/>
      <c r="H157" s="128"/>
      <c r="I157" s="6"/>
    </row>
    <row r="158" spans="4:9" x14ac:dyDescent="0.25">
      <c r="D158" s="126"/>
      <c r="E158" s="106"/>
      <c r="F158" s="12"/>
      <c r="G158" s="127"/>
      <c r="H158" s="128"/>
      <c r="I158" s="6"/>
    </row>
    <row r="159" spans="4:9" x14ac:dyDescent="0.25">
      <c r="D159" s="126"/>
      <c r="E159" s="106"/>
      <c r="F159" s="12"/>
      <c r="G159" s="127"/>
      <c r="H159" s="128"/>
      <c r="I159" s="6"/>
    </row>
    <row r="160" spans="4:9" x14ac:dyDescent="0.25">
      <c r="D160" s="126"/>
      <c r="E160" s="106"/>
      <c r="F160" s="12"/>
      <c r="G160" s="127"/>
      <c r="H160" s="128"/>
      <c r="I160" s="6"/>
    </row>
    <row r="161" spans="4:9" x14ac:dyDescent="0.25">
      <c r="D161" s="126"/>
      <c r="E161" s="106"/>
      <c r="F161" s="12"/>
      <c r="G161" s="127"/>
      <c r="H161" s="128"/>
      <c r="I161" s="6"/>
    </row>
    <row r="162" spans="4:9" x14ac:dyDescent="0.25">
      <c r="D162" s="126"/>
      <c r="E162" s="106"/>
      <c r="F162" s="12"/>
      <c r="G162" s="127"/>
      <c r="H162" s="128"/>
      <c r="I162" s="6"/>
    </row>
    <row r="163" spans="4:9" x14ac:dyDescent="0.25">
      <c r="D163" s="126"/>
      <c r="E163" s="106"/>
      <c r="F163" s="12"/>
      <c r="G163" s="127"/>
      <c r="H163" s="128"/>
      <c r="I163" s="6"/>
    </row>
    <row r="164" spans="4:9" x14ac:dyDescent="0.25">
      <c r="D164" s="126"/>
      <c r="E164" s="106"/>
      <c r="F164" s="12"/>
      <c r="G164" s="127"/>
      <c r="H164" s="128"/>
      <c r="I164" s="6"/>
    </row>
    <row r="165" spans="4:9" x14ac:dyDescent="0.25">
      <c r="D165" s="126"/>
      <c r="E165" s="106"/>
      <c r="F165" s="12"/>
      <c r="G165" s="127"/>
      <c r="H165" s="128"/>
      <c r="I165" s="6"/>
    </row>
    <row r="166" spans="4:9" x14ac:dyDescent="0.25">
      <c r="D166" s="126"/>
      <c r="E166" s="106"/>
      <c r="F166" s="12"/>
      <c r="G166" s="127"/>
      <c r="H166" s="128"/>
      <c r="I166" s="6"/>
    </row>
    <row r="167" spans="4:9" x14ac:dyDescent="0.25">
      <c r="D167" s="126"/>
      <c r="E167" s="106"/>
      <c r="F167" s="12"/>
      <c r="G167" s="127"/>
      <c r="H167" s="128"/>
      <c r="I167" s="6"/>
    </row>
    <row r="168" spans="4:9" x14ac:dyDescent="0.25">
      <c r="D168" s="126"/>
      <c r="E168" s="106"/>
      <c r="F168" s="12"/>
      <c r="G168" s="127"/>
      <c r="H168" s="128"/>
      <c r="I168" s="6"/>
    </row>
    <row r="169" spans="4:9" x14ac:dyDescent="0.25">
      <c r="D169" s="126"/>
      <c r="E169" s="106"/>
      <c r="F169" s="12"/>
      <c r="G169" s="127"/>
      <c r="H169" s="128"/>
      <c r="I169" s="6"/>
    </row>
    <row r="170" spans="4:9" x14ac:dyDescent="0.25">
      <c r="D170" s="126"/>
      <c r="E170" s="106"/>
      <c r="F170" s="12"/>
      <c r="G170" s="127"/>
      <c r="H170" s="128"/>
      <c r="I170" s="6"/>
    </row>
    <row r="171" spans="4:9" x14ac:dyDescent="0.25">
      <c r="D171" s="126"/>
      <c r="E171" s="106"/>
      <c r="F171" s="12"/>
      <c r="G171" s="127"/>
      <c r="H171" s="128"/>
      <c r="I171" s="6"/>
    </row>
    <row r="172" spans="4:9" x14ac:dyDescent="0.25">
      <c r="D172" s="126"/>
      <c r="E172" s="106"/>
      <c r="F172" s="12"/>
      <c r="G172" s="127"/>
      <c r="H172" s="128"/>
      <c r="I172" s="6"/>
    </row>
    <row r="173" spans="4:9" x14ac:dyDescent="0.25">
      <c r="D173" s="126"/>
      <c r="E173" s="106"/>
      <c r="F173" s="12"/>
      <c r="G173" s="127"/>
      <c r="H173" s="128"/>
      <c r="I173" s="6"/>
    </row>
    <row r="174" spans="4:9" x14ac:dyDescent="0.25">
      <c r="D174" s="126"/>
      <c r="E174" s="106"/>
      <c r="F174" s="12"/>
      <c r="G174" s="127"/>
      <c r="H174" s="128"/>
      <c r="I174" s="6"/>
    </row>
    <row r="175" spans="4:9" x14ac:dyDescent="0.25">
      <c r="D175" s="126"/>
      <c r="E175" s="106"/>
      <c r="F175" s="12"/>
      <c r="G175" s="127"/>
      <c r="H175" s="128"/>
      <c r="I175" s="6"/>
    </row>
    <row r="176" spans="4:9" x14ac:dyDescent="0.25">
      <c r="D176" s="126"/>
      <c r="E176" s="106"/>
      <c r="F176" s="12"/>
      <c r="G176" s="127"/>
      <c r="H176" s="128"/>
      <c r="I176" s="6"/>
    </row>
    <row r="177" spans="4:9" x14ac:dyDescent="0.25">
      <c r="D177" s="126"/>
      <c r="E177" s="106"/>
      <c r="F177" s="12"/>
      <c r="G177" s="127"/>
      <c r="H177" s="128"/>
      <c r="I177" s="6"/>
    </row>
    <row r="178" spans="4:9" x14ac:dyDescent="0.25">
      <c r="D178" s="126"/>
      <c r="E178" s="106"/>
      <c r="F178" s="12"/>
      <c r="G178" s="127"/>
      <c r="H178" s="128"/>
      <c r="I178" s="6"/>
    </row>
    <row r="179" spans="4:9" x14ac:dyDescent="0.25">
      <c r="D179" s="126"/>
      <c r="E179" s="106"/>
      <c r="F179" s="12"/>
      <c r="G179" s="127"/>
      <c r="H179" s="128"/>
      <c r="I179" s="6"/>
    </row>
    <row r="180" spans="4:9" x14ac:dyDescent="0.25">
      <c r="D180" s="126"/>
      <c r="E180" s="106"/>
      <c r="F180" s="12"/>
      <c r="G180" s="127"/>
      <c r="H180" s="128"/>
      <c r="I180" s="6"/>
    </row>
    <row r="181" spans="4:9" x14ac:dyDescent="0.25">
      <c r="D181" s="126"/>
      <c r="E181" s="106"/>
      <c r="F181" s="12"/>
      <c r="G181" s="127"/>
      <c r="H181" s="128"/>
      <c r="I181" s="6"/>
    </row>
    <row r="182" spans="4:9" x14ac:dyDescent="0.25">
      <c r="D182" s="126"/>
      <c r="E182" s="106"/>
      <c r="F182" s="12"/>
      <c r="G182" s="127"/>
      <c r="H182" s="128"/>
      <c r="I182" s="6"/>
    </row>
    <row r="183" spans="4:9" x14ac:dyDescent="0.25">
      <c r="D183" s="126"/>
      <c r="E183" s="106"/>
      <c r="F183" s="12"/>
      <c r="G183" s="127"/>
      <c r="H183" s="128"/>
      <c r="I183" s="6"/>
    </row>
    <row r="184" spans="4:9" x14ac:dyDescent="0.25">
      <c r="D184" s="126"/>
      <c r="E184" s="106"/>
      <c r="F184" s="12"/>
      <c r="G184" s="127"/>
      <c r="H184" s="128"/>
      <c r="I184" s="6"/>
    </row>
    <row r="185" spans="4:9" x14ac:dyDescent="0.25">
      <c r="D185" s="126"/>
      <c r="E185" s="106"/>
      <c r="F185" s="12"/>
      <c r="G185" s="127"/>
      <c r="H185" s="128"/>
      <c r="I185" s="6"/>
    </row>
    <row r="186" spans="4:9" x14ac:dyDescent="0.25">
      <c r="D186" s="126"/>
      <c r="E186" s="106"/>
      <c r="F186" s="12"/>
      <c r="G186" s="127"/>
      <c r="H186" s="128"/>
      <c r="I186" s="6"/>
    </row>
    <row r="187" spans="4:9" x14ac:dyDescent="0.25">
      <c r="D187" s="126"/>
      <c r="E187" s="106"/>
      <c r="F187" s="12"/>
      <c r="G187" s="127"/>
      <c r="H187" s="128"/>
      <c r="I187" s="6"/>
    </row>
    <row r="188" spans="4:9" x14ac:dyDescent="0.25">
      <c r="D188" s="126"/>
      <c r="E188" s="106"/>
      <c r="F188" s="12"/>
      <c r="G188" s="127"/>
      <c r="H188" s="128"/>
      <c r="I188" s="6"/>
    </row>
    <row r="189" spans="4:9" x14ac:dyDescent="0.25">
      <c r="D189" s="126"/>
      <c r="E189" s="106"/>
      <c r="F189" s="12"/>
      <c r="G189" s="127"/>
      <c r="H189" s="128"/>
      <c r="I189" s="6"/>
    </row>
    <row r="190" spans="4:9" x14ac:dyDescent="0.25">
      <c r="D190" s="126"/>
      <c r="E190" s="106"/>
      <c r="F190" s="12"/>
      <c r="G190" s="127"/>
      <c r="H190" s="128"/>
      <c r="I190" s="6"/>
    </row>
    <row r="191" spans="4:9" x14ac:dyDescent="0.25">
      <c r="D191" s="126"/>
      <c r="E191" s="106"/>
      <c r="F191" s="12"/>
      <c r="G191" s="127"/>
      <c r="H191" s="128"/>
      <c r="I191" s="6"/>
    </row>
    <row r="192" spans="4:9" x14ac:dyDescent="0.25">
      <c r="D192" s="126"/>
      <c r="E192" s="106"/>
      <c r="F192" s="12"/>
      <c r="G192" s="127"/>
      <c r="H192" s="128"/>
      <c r="I192" s="6"/>
    </row>
    <row r="193" spans="4:9" x14ac:dyDescent="0.25">
      <c r="D193" s="126"/>
      <c r="E193" s="106"/>
      <c r="F193" s="12"/>
      <c r="G193" s="127"/>
      <c r="H193" s="128"/>
      <c r="I193" s="6"/>
    </row>
    <row r="194" spans="4:9" x14ac:dyDescent="0.25">
      <c r="D194" s="126"/>
      <c r="E194" s="106"/>
      <c r="F194" s="12"/>
      <c r="G194" s="127"/>
      <c r="H194" s="128"/>
      <c r="I194" s="6"/>
    </row>
    <row r="195" spans="4:9" x14ac:dyDescent="0.25">
      <c r="D195" s="126"/>
      <c r="E195" s="106"/>
      <c r="F195" s="12"/>
      <c r="G195" s="127"/>
      <c r="H195" s="128"/>
      <c r="I195" s="6"/>
    </row>
    <row r="196" spans="4:9" x14ac:dyDescent="0.25">
      <c r="D196" s="126"/>
      <c r="E196" s="106"/>
      <c r="F196" s="12"/>
      <c r="G196" s="127"/>
      <c r="H196" s="128"/>
      <c r="I196" s="6"/>
    </row>
    <row r="197" spans="4:9" x14ac:dyDescent="0.25">
      <c r="D197" s="126"/>
      <c r="E197" s="106"/>
      <c r="F197" s="12"/>
      <c r="G197" s="127"/>
      <c r="H197" s="128"/>
      <c r="I197" s="6"/>
    </row>
    <row r="198" spans="4:9" x14ac:dyDescent="0.25">
      <c r="D198" s="126"/>
      <c r="E198" s="106"/>
      <c r="F198" s="12"/>
      <c r="G198" s="127"/>
      <c r="H198" s="128"/>
      <c r="I198" s="6"/>
    </row>
    <row r="199" spans="4:9" x14ac:dyDescent="0.25">
      <c r="D199" s="126"/>
      <c r="E199" s="106"/>
      <c r="F199" s="12"/>
      <c r="G199" s="127"/>
      <c r="H199" s="128"/>
      <c r="I199" s="6"/>
    </row>
    <row r="200" spans="4:9" x14ac:dyDescent="0.25">
      <c r="D200" s="126"/>
      <c r="E200" s="106"/>
      <c r="F200" s="12"/>
      <c r="G200" s="127"/>
      <c r="H200" s="128"/>
      <c r="I200" s="6"/>
    </row>
    <row r="201" spans="4:9" x14ac:dyDescent="0.25">
      <c r="D201" s="126"/>
      <c r="E201" s="106"/>
      <c r="F201" s="12"/>
      <c r="G201" s="127"/>
      <c r="H201" s="128"/>
      <c r="I201" s="6"/>
    </row>
    <row r="202" spans="4:9" x14ac:dyDescent="0.25">
      <c r="D202" s="126"/>
      <c r="E202" s="106"/>
      <c r="F202" s="12"/>
      <c r="G202" s="127"/>
      <c r="H202" s="128"/>
      <c r="I202" s="6"/>
    </row>
    <row r="203" spans="4:9" x14ac:dyDescent="0.25">
      <c r="D203" s="126"/>
      <c r="E203" s="106"/>
      <c r="F203" s="12"/>
      <c r="G203" s="127"/>
      <c r="H203" s="128"/>
      <c r="I203" s="6"/>
    </row>
    <row r="204" spans="4:9" x14ac:dyDescent="0.25">
      <c r="D204" s="126"/>
      <c r="E204" s="106"/>
      <c r="F204" s="12"/>
      <c r="G204" s="127"/>
      <c r="H204" s="128"/>
      <c r="I204" s="6"/>
    </row>
    <row r="205" spans="4:9" x14ac:dyDescent="0.25">
      <c r="D205" s="126"/>
      <c r="E205" s="106"/>
      <c r="F205" s="12"/>
      <c r="G205" s="127"/>
      <c r="H205" s="128"/>
      <c r="I205" s="6"/>
    </row>
    <row r="206" spans="4:9" x14ac:dyDescent="0.25">
      <c r="D206" s="126"/>
      <c r="E206" s="106"/>
      <c r="F206" s="12"/>
      <c r="G206" s="127"/>
      <c r="H206" s="128"/>
      <c r="I206" s="6"/>
    </row>
    <row r="207" spans="4:9" x14ac:dyDescent="0.25">
      <c r="D207" s="126"/>
      <c r="E207" s="106"/>
      <c r="F207" s="12"/>
      <c r="G207" s="127"/>
      <c r="H207" s="128"/>
      <c r="I207" s="6"/>
    </row>
    <row r="208" spans="4:9" x14ac:dyDescent="0.25">
      <c r="D208" s="126"/>
      <c r="E208" s="106"/>
      <c r="F208" s="12"/>
      <c r="G208" s="127"/>
      <c r="H208" s="128"/>
      <c r="I208" s="6"/>
    </row>
    <row r="209" spans="4:9" x14ac:dyDescent="0.25">
      <c r="D209" s="126"/>
      <c r="E209" s="106"/>
      <c r="F209" s="12"/>
      <c r="G209" s="127"/>
      <c r="H209" s="128"/>
      <c r="I209" s="6"/>
    </row>
    <row r="210" spans="4:9" x14ac:dyDescent="0.25">
      <c r="D210" s="126"/>
      <c r="E210" s="106"/>
      <c r="F210" s="12"/>
      <c r="G210" s="127"/>
      <c r="H210" s="128"/>
      <c r="I210" s="6"/>
    </row>
    <row r="211" spans="4:9" x14ac:dyDescent="0.25">
      <c r="D211" s="126"/>
      <c r="E211" s="106"/>
      <c r="F211" s="12"/>
      <c r="G211" s="127"/>
      <c r="H211" s="128"/>
      <c r="I211" s="6"/>
    </row>
    <row r="212" spans="4:9" x14ac:dyDescent="0.25">
      <c r="D212" s="126"/>
      <c r="E212" s="106"/>
      <c r="F212" s="12"/>
      <c r="G212" s="127"/>
      <c r="H212" s="128"/>
      <c r="I212" s="6"/>
    </row>
    <row r="213" spans="4:9" x14ac:dyDescent="0.25">
      <c r="D213" s="126"/>
      <c r="E213" s="106"/>
      <c r="F213" s="12"/>
      <c r="G213" s="127"/>
      <c r="H213" s="128"/>
      <c r="I213" s="6"/>
    </row>
    <row r="214" spans="4:9" x14ac:dyDescent="0.25">
      <c r="D214" s="126"/>
      <c r="E214" s="106"/>
      <c r="F214" s="12"/>
      <c r="G214" s="127"/>
      <c r="H214" s="128"/>
      <c r="I214" s="6"/>
    </row>
    <row r="215" spans="4:9" x14ac:dyDescent="0.25">
      <c r="D215" s="126"/>
      <c r="E215" s="106"/>
      <c r="F215" s="12"/>
      <c r="G215" s="127"/>
      <c r="H215" s="128"/>
      <c r="I215" s="6"/>
    </row>
    <row r="216" spans="4:9" x14ac:dyDescent="0.25">
      <c r="D216" s="126"/>
      <c r="E216" s="106"/>
      <c r="F216" s="12"/>
      <c r="G216" s="127"/>
      <c r="H216" s="128"/>
      <c r="I216" s="6"/>
    </row>
    <row r="217" spans="4:9" x14ac:dyDescent="0.25">
      <c r="D217" s="126"/>
      <c r="E217" s="106"/>
      <c r="F217" s="12"/>
      <c r="G217" s="127"/>
      <c r="H217" s="128"/>
      <c r="I217" s="6"/>
    </row>
    <row r="218" spans="4:9" x14ac:dyDescent="0.25">
      <c r="D218" s="126"/>
      <c r="E218" s="106"/>
      <c r="F218" s="12"/>
      <c r="G218" s="127"/>
      <c r="H218" s="128"/>
      <c r="I218" s="6"/>
    </row>
    <row r="219" spans="4:9" x14ac:dyDescent="0.25">
      <c r="D219" s="126"/>
      <c r="E219" s="106"/>
      <c r="F219" s="12"/>
      <c r="G219" s="127"/>
      <c r="H219" s="128"/>
      <c r="I219" s="6"/>
    </row>
    <row r="220" spans="4:9" x14ac:dyDescent="0.25">
      <c r="D220" s="126"/>
      <c r="E220" s="106"/>
      <c r="F220" s="12"/>
      <c r="G220" s="127"/>
      <c r="H220" s="128"/>
      <c r="I220" s="6"/>
    </row>
    <row r="221" spans="4:9" x14ac:dyDescent="0.25">
      <c r="D221" s="126"/>
      <c r="E221" s="106"/>
      <c r="F221" s="12"/>
      <c r="G221" s="127"/>
      <c r="H221" s="128"/>
      <c r="I221" s="6"/>
    </row>
    <row r="222" spans="4:9" x14ac:dyDescent="0.25">
      <c r="D222" s="126"/>
      <c r="E222" s="106"/>
      <c r="F222" s="12"/>
      <c r="G222" s="127"/>
      <c r="H222" s="128"/>
      <c r="I222" s="6"/>
    </row>
    <row r="223" spans="4:9" x14ac:dyDescent="0.25">
      <c r="D223" s="126"/>
      <c r="E223" s="106"/>
      <c r="F223" s="12"/>
      <c r="G223" s="127"/>
      <c r="H223" s="128"/>
      <c r="I223" s="6"/>
    </row>
    <row r="224" spans="4:9" x14ac:dyDescent="0.25">
      <c r="D224" s="126"/>
      <c r="E224" s="106"/>
      <c r="F224" s="12"/>
      <c r="G224" s="127"/>
      <c r="H224" s="128"/>
      <c r="I224" s="6"/>
    </row>
    <row r="225" spans="4:9" x14ac:dyDescent="0.25">
      <c r="D225" s="126"/>
      <c r="E225" s="106"/>
      <c r="F225" s="12"/>
      <c r="G225" s="127"/>
      <c r="H225" s="128"/>
      <c r="I225" s="6"/>
    </row>
    <row r="226" spans="4:9" x14ac:dyDescent="0.25">
      <c r="D226" s="126"/>
      <c r="E226" s="106"/>
      <c r="F226" s="12"/>
      <c r="G226" s="127"/>
      <c r="H226" s="128"/>
      <c r="I226" s="6"/>
    </row>
    <row r="227" spans="4:9" x14ac:dyDescent="0.25">
      <c r="D227" s="126"/>
      <c r="E227" s="106"/>
      <c r="F227" s="12"/>
      <c r="G227" s="127"/>
      <c r="H227" s="128"/>
      <c r="I227" s="6"/>
    </row>
    <row r="228" spans="4:9" x14ac:dyDescent="0.25">
      <c r="D228" s="126"/>
      <c r="E228" s="106"/>
      <c r="F228" s="12"/>
      <c r="G228" s="127"/>
      <c r="H228" s="128"/>
      <c r="I228" s="6"/>
    </row>
    <row r="229" spans="4:9" x14ac:dyDescent="0.25">
      <c r="D229" s="126"/>
      <c r="E229" s="106"/>
      <c r="F229" s="12"/>
      <c r="G229" s="127"/>
      <c r="H229" s="128"/>
      <c r="I229" s="6"/>
    </row>
    <row r="230" spans="4:9" x14ac:dyDescent="0.25">
      <c r="D230" s="126"/>
      <c r="E230" s="106"/>
      <c r="F230" s="12"/>
      <c r="G230" s="127"/>
      <c r="H230" s="128"/>
      <c r="I230" s="6"/>
    </row>
    <row r="231" spans="4:9" x14ac:dyDescent="0.25">
      <c r="D231" s="126"/>
      <c r="E231" s="106"/>
      <c r="F231" s="12"/>
      <c r="G231" s="127"/>
      <c r="H231" s="128"/>
      <c r="I231" s="6"/>
    </row>
    <row r="232" spans="4:9" x14ac:dyDescent="0.25">
      <c r="D232" s="126"/>
      <c r="E232" s="106"/>
      <c r="F232" s="12"/>
      <c r="G232" s="127"/>
      <c r="H232" s="128"/>
      <c r="I232" s="6"/>
    </row>
    <row r="233" spans="4:9" x14ac:dyDescent="0.25">
      <c r="D233" s="126"/>
      <c r="E233" s="106"/>
      <c r="F233" s="12"/>
      <c r="G233" s="127"/>
      <c r="H233" s="128"/>
      <c r="I233" s="6"/>
    </row>
    <row r="234" spans="4:9" x14ac:dyDescent="0.25">
      <c r="D234" s="126"/>
      <c r="E234" s="106"/>
      <c r="F234" s="12"/>
      <c r="G234" s="127"/>
      <c r="H234" s="128"/>
      <c r="I234" s="6"/>
    </row>
    <row r="235" spans="4:9" x14ac:dyDescent="0.25">
      <c r="D235" s="126"/>
      <c r="E235" s="106"/>
      <c r="F235" s="12"/>
      <c r="G235" s="127"/>
      <c r="H235" s="128"/>
      <c r="I235" s="6"/>
    </row>
    <row r="236" spans="4:9" x14ac:dyDescent="0.25">
      <c r="D236" s="126"/>
      <c r="E236" s="106"/>
      <c r="F236" s="12"/>
      <c r="G236" s="127"/>
      <c r="H236" s="128"/>
      <c r="I236" s="6"/>
    </row>
    <row r="237" spans="4:9" x14ac:dyDescent="0.25">
      <c r="D237" s="126"/>
      <c r="E237" s="106"/>
      <c r="F237" s="12"/>
      <c r="G237" s="127"/>
      <c r="H237" s="128"/>
      <c r="I237" s="6"/>
    </row>
    <row r="238" spans="4:9" x14ac:dyDescent="0.25">
      <c r="D238" s="126"/>
      <c r="E238" s="106"/>
      <c r="F238" s="12"/>
      <c r="G238" s="127"/>
      <c r="H238" s="128"/>
      <c r="I238" s="6"/>
    </row>
    <row r="239" spans="4:9" x14ac:dyDescent="0.25">
      <c r="D239" s="126"/>
      <c r="E239" s="106"/>
      <c r="F239" s="12"/>
      <c r="G239" s="127"/>
      <c r="H239" s="128"/>
      <c r="I239" s="6"/>
    </row>
    <row r="240" spans="4:9" x14ac:dyDescent="0.25">
      <c r="D240" s="126"/>
      <c r="E240" s="106"/>
      <c r="F240" s="12"/>
      <c r="G240" s="127"/>
      <c r="H240" s="128"/>
      <c r="I240" s="6"/>
    </row>
    <row r="241" spans="4:9" x14ac:dyDescent="0.25">
      <c r="D241" s="126"/>
      <c r="E241" s="106"/>
      <c r="F241" s="12"/>
      <c r="G241" s="127"/>
      <c r="H241" s="128"/>
      <c r="I241" s="6"/>
    </row>
    <row r="242" spans="4:9" x14ac:dyDescent="0.25">
      <c r="D242" s="126"/>
      <c r="E242" s="106"/>
      <c r="F242" s="12"/>
      <c r="G242" s="127"/>
      <c r="H242" s="128"/>
      <c r="I242" s="6"/>
    </row>
    <row r="243" spans="4:9" x14ac:dyDescent="0.25">
      <c r="D243" s="126"/>
      <c r="E243" s="106"/>
      <c r="F243" s="12"/>
      <c r="G243" s="127"/>
      <c r="H243" s="128"/>
      <c r="I243" s="6"/>
    </row>
    <row r="244" spans="4:9" x14ac:dyDescent="0.25">
      <c r="D244" s="126"/>
      <c r="E244" s="106"/>
      <c r="F244" s="12"/>
      <c r="G244" s="127"/>
      <c r="H244" s="128"/>
      <c r="I244" s="6"/>
    </row>
    <row r="245" spans="4:9" x14ac:dyDescent="0.25">
      <c r="D245" s="126"/>
      <c r="E245" s="106"/>
      <c r="F245" s="12"/>
      <c r="G245" s="127"/>
      <c r="H245" s="128"/>
      <c r="I245" s="6"/>
    </row>
    <row r="246" spans="4:9" x14ac:dyDescent="0.25">
      <c r="D246" s="126"/>
      <c r="E246" s="106"/>
      <c r="F246" s="12"/>
      <c r="G246" s="127"/>
      <c r="H246" s="128"/>
      <c r="I246" s="6"/>
    </row>
    <row r="247" spans="4:9" x14ac:dyDescent="0.25">
      <c r="D247" s="126"/>
      <c r="E247" s="106"/>
      <c r="F247" s="12"/>
      <c r="G247" s="127"/>
      <c r="H247" s="128"/>
      <c r="I247" s="6"/>
    </row>
    <row r="248" spans="4:9" x14ac:dyDescent="0.25">
      <c r="D248" s="126"/>
      <c r="E248" s="106"/>
      <c r="F248" s="12"/>
      <c r="G248" s="127"/>
      <c r="H248" s="128"/>
      <c r="I248" s="6"/>
    </row>
    <row r="249" spans="4:9" x14ac:dyDescent="0.25">
      <c r="D249" s="126"/>
      <c r="E249" s="106"/>
      <c r="F249" s="12"/>
      <c r="G249" s="127"/>
      <c r="H249" s="128"/>
      <c r="I249" s="6"/>
    </row>
    <row r="250" spans="4:9" x14ac:dyDescent="0.25">
      <c r="D250" s="126"/>
      <c r="E250" s="106"/>
      <c r="F250" s="12"/>
      <c r="G250" s="127"/>
      <c r="H250" s="128"/>
      <c r="I250" s="6"/>
    </row>
    <row r="251" spans="4:9" x14ac:dyDescent="0.25">
      <c r="D251" s="126"/>
      <c r="E251" s="106"/>
      <c r="F251" s="12"/>
      <c r="G251" s="127"/>
      <c r="H251" s="128"/>
      <c r="I251" s="6"/>
    </row>
    <row r="252" spans="4:9" x14ac:dyDescent="0.25">
      <c r="D252" s="126"/>
      <c r="E252" s="106"/>
      <c r="F252" s="12"/>
      <c r="G252" s="127"/>
      <c r="H252" s="128"/>
      <c r="I252" s="6"/>
    </row>
    <row r="253" spans="4:9" x14ac:dyDescent="0.25">
      <c r="D253" s="126"/>
      <c r="E253" s="106"/>
      <c r="F253" s="12"/>
      <c r="G253" s="127"/>
      <c r="H253" s="128"/>
      <c r="I253" s="6"/>
    </row>
    <row r="254" spans="4:9" x14ac:dyDescent="0.25">
      <c r="D254" s="126"/>
      <c r="E254" s="106"/>
      <c r="F254" s="12"/>
      <c r="G254" s="127"/>
      <c r="H254" s="128"/>
      <c r="I254" s="6"/>
    </row>
    <row r="255" spans="4:9" x14ac:dyDescent="0.25">
      <c r="D255" s="126"/>
      <c r="E255" s="106"/>
      <c r="F255" s="12"/>
      <c r="G255" s="127"/>
      <c r="H255" s="128"/>
      <c r="I255" s="6"/>
    </row>
    <row r="256" spans="4:9" x14ac:dyDescent="0.25">
      <c r="D256" s="126"/>
      <c r="E256" s="106"/>
      <c r="F256" s="12"/>
      <c r="G256" s="127"/>
      <c r="H256" s="128"/>
      <c r="I256" s="6"/>
    </row>
    <row r="257" spans="4:9" x14ac:dyDescent="0.25">
      <c r="D257" s="126"/>
      <c r="E257" s="106"/>
      <c r="F257" s="12"/>
      <c r="G257" s="127"/>
      <c r="H257" s="128"/>
      <c r="I257" s="6"/>
    </row>
    <row r="258" spans="4:9" x14ac:dyDescent="0.25">
      <c r="D258" s="126"/>
      <c r="E258" s="106"/>
      <c r="F258" s="12"/>
      <c r="G258" s="127"/>
      <c r="H258" s="128"/>
      <c r="I258" s="6"/>
    </row>
    <row r="259" spans="4:9" x14ac:dyDescent="0.25">
      <c r="D259" s="126"/>
      <c r="E259" s="106"/>
      <c r="F259" s="12"/>
      <c r="G259" s="127"/>
      <c r="H259" s="128"/>
      <c r="I259" s="6"/>
    </row>
    <row r="260" spans="4:9" x14ac:dyDescent="0.25">
      <c r="D260" s="126"/>
      <c r="E260" s="106"/>
      <c r="F260" s="12"/>
      <c r="G260" s="127"/>
      <c r="H260" s="128"/>
      <c r="I260" s="6"/>
    </row>
    <row r="261" spans="4:9" x14ac:dyDescent="0.25">
      <c r="D261" s="126"/>
      <c r="E261" s="106"/>
      <c r="F261" s="12"/>
      <c r="G261" s="127"/>
      <c r="H261" s="128"/>
      <c r="I261" s="6"/>
    </row>
    <row r="262" spans="4:9" x14ac:dyDescent="0.25">
      <c r="D262" s="126"/>
      <c r="E262" s="106"/>
      <c r="F262" s="12"/>
      <c r="G262" s="127"/>
      <c r="H262" s="128"/>
      <c r="I262" s="6"/>
    </row>
    <row r="263" spans="4:9" x14ac:dyDescent="0.25">
      <c r="D263" s="126"/>
      <c r="E263" s="106"/>
      <c r="F263" s="12"/>
      <c r="G263" s="127"/>
      <c r="H263" s="128"/>
      <c r="I263" s="6"/>
    </row>
    <row r="264" spans="4:9" x14ac:dyDescent="0.25">
      <c r="D264" s="126"/>
      <c r="E264" s="106"/>
      <c r="F264" s="12"/>
      <c r="G264" s="127"/>
      <c r="H264" s="128"/>
      <c r="I264" s="6"/>
    </row>
    <row r="265" spans="4:9" x14ac:dyDescent="0.25">
      <c r="D265" s="126"/>
      <c r="E265" s="106"/>
      <c r="F265" s="12"/>
      <c r="G265" s="127"/>
      <c r="H265" s="128"/>
      <c r="I265" s="6"/>
    </row>
    <row r="266" spans="4:9" x14ac:dyDescent="0.25">
      <c r="D266" s="126"/>
      <c r="E266" s="106"/>
      <c r="F266" s="12"/>
      <c r="G266" s="127"/>
      <c r="H266" s="128"/>
      <c r="I266" s="6"/>
    </row>
    <row r="267" spans="4:9" x14ac:dyDescent="0.25">
      <c r="D267" s="126"/>
      <c r="E267" s="106"/>
      <c r="F267" s="12"/>
      <c r="G267" s="127"/>
      <c r="H267" s="128"/>
      <c r="I267" s="6"/>
    </row>
    <row r="268" spans="4:9" x14ac:dyDescent="0.25">
      <c r="D268" s="126"/>
      <c r="E268" s="106"/>
      <c r="F268" s="12"/>
      <c r="G268" s="127"/>
      <c r="H268" s="128"/>
      <c r="I268" s="6"/>
    </row>
    <row r="269" spans="4:9" x14ac:dyDescent="0.25">
      <c r="D269" s="126"/>
      <c r="E269" s="106"/>
      <c r="F269" s="12"/>
      <c r="G269" s="127"/>
      <c r="H269" s="128"/>
      <c r="I269" s="6"/>
    </row>
    <row r="270" spans="4:9" x14ac:dyDescent="0.25">
      <c r="D270" s="126"/>
      <c r="E270" s="106"/>
      <c r="F270" s="12"/>
      <c r="G270" s="127"/>
      <c r="H270" s="128"/>
      <c r="I270" s="6"/>
    </row>
    <row r="271" spans="4:9" x14ac:dyDescent="0.25">
      <c r="D271" s="126"/>
      <c r="E271" s="106"/>
      <c r="F271" s="12"/>
      <c r="G271" s="127"/>
      <c r="H271" s="128"/>
      <c r="I271" s="6"/>
    </row>
    <row r="272" spans="4:9" x14ac:dyDescent="0.25">
      <c r="D272" s="126"/>
      <c r="E272" s="106"/>
      <c r="F272" s="12"/>
      <c r="G272" s="127"/>
      <c r="H272" s="128"/>
      <c r="I272" s="6"/>
    </row>
    <row r="273" spans="4:9" x14ac:dyDescent="0.25">
      <c r="D273" s="126"/>
      <c r="E273" s="106"/>
      <c r="F273" s="12"/>
      <c r="G273" s="127"/>
      <c r="H273" s="128"/>
      <c r="I273" s="6"/>
    </row>
    <row r="274" spans="4:9" x14ac:dyDescent="0.25">
      <c r="D274" s="126"/>
      <c r="E274" s="106"/>
      <c r="F274" s="12"/>
      <c r="G274" s="127"/>
      <c r="H274" s="128"/>
      <c r="I274" s="6"/>
    </row>
    <row r="275" spans="4:9" x14ac:dyDescent="0.25">
      <c r="D275" s="126"/>
      <c r="E275" s="106"/>
      <c r="F275" s="12"/>
      <c r="G275" s="127"/>
      <c r="H275" s="128"/>
      <c r="I275" s="6"/>
    </row>
    <row r="276" spans="4:9" x14ac:dyDescent="0.25">
      <c r="D276" s="126"/>
      <c r="E276" s="106"/>
      <c r="F276" s="12"/>
      <c r="G276" s="127"/>
      <c r="H276" s="128"/>
      <c r="I276" s="6"/>
    </row>
    <row r="277" spans="4:9" x14ac:dyDescent="0.25">
      <c r="D277" s="126"/>
      <c r="E277" s="106"/>
      <c r="F277" s="12"/>
      <c r="G277" s="127"/>
      <c r="H277" s="128"/>
      <c r="I277" s="6"/>
    </row>
    <row r="278" spans="4:9" x14ac:dyDescent="0.25">
      <c r="D278" s="126"/>
      <c r="E278" s="106"/>
      <c r="F278" s="12"/>
      <c r="G278" s="127"/>
      <c r="H278" s="128"/>
      <c r="I278" s="6"/>
    </row>
    <row r="279" spans="4:9" x14ac:dyDescent="0.25">
      <c r="D279" s="126"/>
      <c r="E279" s="106"/>
      <c r="F279" s="12"/>
      <c r="G279" s="127"/>
      <c r="H279" s="128"/>
      <c r="I279" s="6"/>
    </row>
    <row r="280" spans="4:9" x14ac:dyDescent="0.25">
      <c r="D280" s="126"/>
      <c r="E280" s="106"/>
      <c r="F280" s="12"/>
      <c r="G280" s="127"/>
      <c r="H280" s="128"/>
      <c r="I280" s="6"/>
    </row>
    <row r="281" spans="4:9" x14ac:dyDescent="0.25">
      <c r="D281" s="126"/>
      <c r="E281" s="106"/>
      <c r="F281" s="12"/>
      <c r="G281" s="127"/>
      <c r="H281" s="128"/>
      <c r="I281" s="6"/>
    </row>
    <row r="282" spans="4:9" x14ac:dyDescent="0.25">
      <c r="D282" s="126"/>
      <c r="E282" s="106"/>
      <c r="F282" s="12"/>
      <c r="G282" s="127"/>
      <c r="H282" s="128"/>
      <c r="I282" s="6"/>
    </row>
    <row r="283" spans="4:9" x14ac:dyDescent="0.25">
      <c r="D283" s="126"/>
      <c r="E283" s="106"/>
      <c r="F283" s="12"/>
      <c r="G283" s="127"/>
      <c r="H283" s="128"/>
      <c r="I283" s="6"/>
    </row>
    <row r="284" spans="4:9" x14ac:dyDescent="0.25">
      <c r="D284" s="126"/>
      <c r="E284" s="106"/>
      <c r="F284" s="12"/>
      <c r="G284" s="127"/>
      <c r="H284" s="128"/>
      <c r="I284" s="6"/>
    </row>
    <row r="285" spans="4:9" x14ac:dyDescent="0.25">
      <c r="D285" s="126"/>
      <c r="E285" s="106"/>
      <c r="F285" s="12"/>
      <c r="G285" s="127"/>
      <c r="H285" s="128"/>
      <c r="I285" s="6"/>
    </row>
    <row r="286" spans="4:9" x14ac:dyDescent="0.25">
      <c r="D286" s="126"/>
      <c r="E286" s="106"/>
      <c r="F286" s="12"/>
      <c r="G286" s="127"/>
      <c r="H286" s="128"/>
      <c r="I286" s="6"/>
    </row>
    <row r="287" spans="4:9" x14ac:dyDescent="0.25">
      <c r="D287" s="126"/>
      <c r="E287" s="106"/>
      <c r="F287" s="12"/>
      <c r="G287" s="127"/>
      <c r="H287" s="128"/>
      <c r="I287" s="6"/>
    </row>
    <row r="288" spans="4:9" x14ac:dyDescent="0.25">
      <c r="D288" s="126"/>
      <c r="E288" s="106"/>
      <c r="F288" s="12"/>
      <c r="G288" s="127"/>
      <c r="H288" s="128"/>
      <c r="I288" s="6"/>
    </row>
    <row r="289" spans="4:9" x14ac:dyDescent="0.25">
      <c r="D289" s="126"/>
      <c r="E289" s="106"/>
      <c r="F289" s="12"/>
      <c r="G289" s="127"/>
      <c r="H289" s="128"/>
      <c r="I289" s="6"/>
    </row>
    <row r="290" spans="4:9" x14ac:dyDescent="0.25">
      <c r="D290" s="126"/>
      <c r="E290" s="106"/>
      <c r="F290" s="12"/>
      <c r="G290" s="127"/>
      <c r="H290" s="128"/>
      <c r="I290" s="6"/>
    </row>
    <row r="291" spans="4:9" x14ac:dyDescent="0.25">
      <c r="D291" s="126"/>
      <c r="E291" s="106"/>
      <c r="F291" s="12"/>
      <c r="G291" s="127"/>
      <c r="H291" s="128"/>
      <c r="I291" s="6"/>
    </row>
    <row r="292" spans="4:9" x14ac:dyDescent="0.25">
      <c r="D292" s="126"/>
      <c r="E292" s="106"/>
      <c r="F292" s="12"/>
      <c r="G292" s="127"/>
      <c r="H292" s="128"/>
      <c r="I292" s="6"/>
    </row>
    <row r="293" spans="4:9" x14ac:dyDescent="0.25">
      <c r="D293" s="126"/>
      <c r="E293" s="106"/>
      <c r="F293" s="12"/>
      <c r="G293" s="127"/>
      <c r="H293" s="128"/>
      <c r="I293" s="6"/>
    </row>
    <row r="294" spans="4:9" x14ac:dyDescent="0.25">
      <c r="D294" s="126"/>
      <c r="E294" s="106"/>
      <c r="F294" s="12"/>
      <c r="G294" s="127"/>
      <c r="H294" s="128"/>
      <c r="I294" s="6"/>
    </row>
    <row r="295" spans="4:9" x14ac:dyDescent="0.25">
      <c r="D295" s="126"/>
      <c r="E295" s="106"/>
      <c r="F295" s="12"/>
      <c r="G295" s="127"/>
      <c r="H295" s="128"/>
      <c r="I295" s="6"/>
    </row>
    <row r="296" spans="4:9" x14ac:dyDescent="0.25">
      <c r="D296" s="126"/>
      <c r="E296" s="106"/>
      <c r="F296" s="12"/>
      <c r="G296" s="127"/>
      <c r="H296" s="128"/>
      <c r="I296" s="6"/>
    </row>
    <row r="297" spans="4:9" x14ac:dyDescent="0.25">
      <c r="D297" s="126"/>
      <c r="E297" s="106"/>
      <c r="F297" s="12"/>
      <c r="G297" s="127"/>
      <c r="H297" s="128"/>
      <c r="I297" s="6"/>
    </row>
    <row r="298" spans="4:9" x14ac:dyDescent="0.25">
      <c r="D298" s="126"/>
      <c r="E298" s="106"/>
      <c r="F298" s="12"/>
      <c r="G298" s="127"/>
      <c r="H298" s="128"/>
      <c r="I298" s="6"/>
    </row>
    <row r="299" spans="4:9" x14ac:dyDescent="0.25">
      <c r="D299" s="126"/>
      <c r="E299" s="106"/>
      <c r="F299" s="12"/>
      <c r="G299" s="127"/>
      <c r="H299" s="128"/>
      <c r="I299" s="6"/>
    </row>
    <row r="300" spans="4:9" x14ac:dyDescent="0.25">
      <c r="D300" s="126"/>
      <c r="E300" s="106"/>
      <c r="F300" s="12"/>
      <c r="G300" s="127"/>
      <c r="H300" s="128"/>
      <c r="I300" s="6"/>
    </row>
    <row r="301" spans="4:9" x14ac:dyDescent="0.25">
      <c r="D301" s="126"/>
      <c r="E301" s="106"/>
      <c r="F301" s="12"/>
      <c r="G301" s="127"/>
      <c r="H301" s="128"/>
      <c r="I301" s="6"/>
    </row>
    <row r="302" spans="4:9" x14ac:dyDescent="0.25">
      <c r="D302" s="126"/>
      <c r="E302" s="106"/>
      <c r="F302" s="12"/>
      <c r="G302" s="127"/>
      <c r="H302" s="128"/>
      <c r="I302" s="6"/>
    </row>
    <row r="303" spans="4:9" x14ac:dyDescent="0.25">
      <c r="D303" s="126"/>
      <c r="E303" s="106"/>
      <c r="F303" s="12"/>
      <c r="G303" s="127"/>
      <c r="H303" s="128"/>
      <c r="I303" s="6"/>
    </row>
    <row r="304" spans="4:9" x14ac:dyDescent="0.25">
      <c r="D304" s="126"/>
      <c r="E304" s="106"/>
      <c r="F304" s="12"/>
      <c r="G304" s="127"/>
      <c r="H304" s="128"/>
      <c r="I304" s="6"/>
    </row>
    <row r="305" spans="4:9" x14ac:dyDescent="0.25">
      <c r="D305" s="126"/>
      <c r="E305" s="106"/>
      <c r="F305" s="12"/>
      <c r="G305" s="127"/>
      <c r="H305" s="128"/>
      <c r="I305" s="6"/>
    </row>
    <row r="306" spans="4:9" x14ac:dyDescent="0.25">
      <c r="D306" s="126"/>
      <c r="E306" s="106"/>
      <c r="F306" s="12"/>
      <c r="G306" s="127"/>
      <c r="H306" s="128"/>
      <c r="I306" s="6"/>
    </row>
    <row r="307" spans="4:9" x14ac:dyDescent="0.25">
      <c r="D307" s="126"/>
      <c r="E307" s="106"/>
      <c r="F307" s="12"/>
      <c r="G307" s="127"/>
      <c r="H307" s="128"/>
      <c r="I307" s="6"/>
    </row>
    <row r="308" spans="4:9" x14ac:dyDescent="0.25">
      <c r="D308" s="126"/>
      <c r="E308" s="106"/>
      <c r="F308" s="12"/>
      <c r="G308" s="127"/>
      <c r="H308" s="128"/>
      <c r="I308" s="6"/>
    </row>
    <row r="309" spans="4:9" x14ac:dyDescent="0.25">
      <c r="D309" s="126"/>
      <c r="E309" s="106"/>
      <c r="F309" s="12"/>
      <c r="G309" s="127"/>
      <c r="H309" s="128"/>
      <c r="I309" s="6"/>
    </row>
    <row r="310" spans="4:9" x14ac:dyDescent="0.25">
      <c r="D310" s="126"/>
      <c r="E310" s="106"/>
      <c r="F310" s="12"/>
      <c r="G310" s="127"/>
      <c r="H310" s="128"/>
      <c r="I310" s="6"/>
    </row>
    <row r="311" spans="4:9" x14ac:dyDescent="0.25">
      <c r="D311" s="126"/>
      <c r="E311" s="106"/>
      <c r="F311" s="12"/>
      <c r="G311" s="127"/>
      <c r="H311" s="128"/>
      <c r="I311" s="6"/>
    </row>
    <row r="312" spans="4:9" x14ac:dyDescent="0.25">
      <c r="D312" s="126"/>
      <c r="E312" s="106"/>
      <c r="F312" s="12"/>
      <c r="G312" s="127"/>
      <c r="H312" s="128"/>
      <c r="I312" s="6"/>
    </row>
    <row r="313" spans="4:9" x14ac:dyDescent="0.25">
      <c r="D313" s="126"/>
      <c r="E313" s="106"/>
      <c r="F313" s="12"/>
      <c r="G313" s="127"/>
      <c r="H313" s="128"/>
      <c r="I313" s="6"/>
    </row>
    <row r="314" spans="4:9" x14ac:dyDescent="0.25">
      <c r="D314" s="126"/>
      <c r="E314" s="106"/>
      <c r="F314" s="12"/>
      <c r="G314" s="127"/>
      <c r="H314" s="128"/>
      <c r="I314" s="6"/>
    </row>
    <row r="315" spans="4:9" x14ac:dyDescent="0.25">
      <c r="D315" s="126"/>
      <c r="E315" s="106"/>
      <c r="F315" s="12"/>
      <c r="G315" s="127"/>
      <c r="H315" s="128"/>
      <c r="I315" s="6"/>
    </row>
    <row r="316" spans="4:9" x14ac:dyDescent="0.25">
      <c r="D316" s="126"/>
      <c r="E316" s="106"/>
      <c r="F316" s="12"/>
      <c r="G316" s="127"/>
      <c r="H316" s="128"/>
      <c r="I316" s="6"/>
    </row>
    <row r="317" spans="4:9" x14ac:dyDescent="0.25">
      <c r="D317" s="126"/>
      <c r="E317" s="106"/>
      <c r="F317" s="12"/>
      <c r="G317" s="127"/>
      <c r="H317" s="128"/>
      <c r="I317" s="6"/>
    </row>
    <row r="318" spans="4:9" x14ac:dyDescent="0.25">
      <c r="D318" s="126"/>
      <c r="E318" s="106"/>
      <c r="F318" s="12"/>
      <c r="G318" s="127"/>
      <c r="H318" s="128"/>
      <c r="I318" s="6"/>
    </row>
    <row r="319" spans="4:9" x14ac:dyDescent="0.25">
      <c r="D319" s="126"/>
      <c r="E319" s="106"/>
      <c r="F319" s="12"/>
      <c r="G319" s="127"/>
      <c r="H319" s="128"/>
      <c r="I319" s="6"/>
    </row>
    <row r="320" spans="4:9" x14ac:dyDescent="0.25">
      <c r="D320" s="126"/>
      <c r="E320" s="106"/>
      <c r="F320" s="12"/>
      <c r="G320" s="127"/>
      <c r="H320" s="128"/>
      <c r="I320" s="6"/>
    </row>
    <row r="321" spans="4:9" x14ac:dyDescent="0.25">
      <c r="D321" s="126"/>
      <c r="E321" s="106"/>
      <c r="F321" s="12"/>
      <c r="G321" s="127"/>
      <c r="H321" s="128"/>
      <c r="I321" s="6"/>
    </row>
    <row r="322" spans="4:9" x14ac:dyDescent="0.25">
      <c r="D322" s="126"/>
      <c r="E322" s="106"/>
      <c r="F322" s="12"/>
      <c r="G322" s="127"/>
      <c r="H322" s="128"/>
      <c r="I322" s="6"/>
    </row>
    <row r="323" spans="4:9" x14ac:dyDescent="0.25">
      <c r="D323" s="126"/>
      <c r="E323" s="106"/>
      <c r="F323" s="12"/>
      <c r="G323" s="127"/>
      <c r="H323" s="128"/>
      <c r="I323" s="6"/>
    </row>
    <row r="324" spans="4:9" x14ac:dyDescent="0.25">
      <c r="D324" s="126"/>
      <c r="E324" s="106"/>
      <c r="F324" s="12"/>
      <c r="G324" s="127"/>
      <c r="H324" s="128"/>
      <c r="I324" s="6"/>
    </row>
    <row r="325" spans="4:9" x14ac:dyDescent="0.25">
      <c r="D325" s="126"/>
      <c r="E325" s="106"/>
      <c r="F325" s="12"/>
      <c r="G325" s="127"/>
      <c r="H325" s="128"/>
      <c r="I325" s="6"/>
    </row>
    <row r="326" spans="4:9" x14ac:dyDescent="0.25">
      <c r="D326" s="126"/>
      <c r="E326" s="106"/>
      <c r="F326" s="12"/>
      <c r="G326" s="127"/>
      <c r="H326" s="128"/>
      <c r="I326" s="6"/>
    </row>
    <row r="327" spans="4:9" x14ac:dyDescent="0.25">
      <c r="D327" s="126"/>
      <c r="E327" s="106"/>
      <c r="F327" s="12"/>
      <c r="G327" s="127"/>
      <c r="H327" s="128"/>
      <c r="I327" s="6"/>
    </row>
    <row r="328" spans="4:9" x14ac:dyDescent="0.25">
      <c r="D328" s="126"/>
      <c r="E328" s="106"/>
      <c r="F328" s="12"/>
      <c r="G328" s="127"/>
      <c r="H328" s="128"/>
      <c r="I328" s="6"/>
    </row>
    <row r="329" spans="4:9" x14ac:dyDescent="0.25">
      <c r="D329" s="126"/>
      <c r="E329" s="106"/>
      <c r="F329" s="12"/>
      <c r="G329" s="127"/>
      <c r="H329" s="128"/>
      <c r="I329" s="6"/>
    </row>
    <row r="330" spans="4:9" x14ac:dyDescent="0.25">
      <c r="D330" s="126"/>
      <c r="E330" s="106"/>
      <c r="F330" s="12"/>
      <c r="G330" s="127"/>
      <c r="H330" s="128"/>
      <c r="I330" s="6"/>
    </row>
    <row r="331" spans="4:9" x14ac:dyDescent="0.25">
      <c r="D331" s="126"/>
      <c r="E331" s="106"/>
      <c r="F331" s="12"/>
      <c r="G331" s="127"/>
      <c r="H331" s="128"/>
      <c r="I331" s="6"/>
    </row>
    <row r="332" spans="4:9" x14ac:dyDescent="0.25">
      <c r="D332" s="126"/>
      <c r="E332" s="106"/>
      <c r="F332" s="12"/>
      <c r="G332" s="127"/>
      <c r="H332" s="128"/>
      <c r="I332" s="6"/>
    </row>
    <row r="333" spans="4:9" x14ac:dyDescent="0.25">
      <c r="D333" s="126"/>
      <c r="E333" s="106"/>
      <c r="F333" s="12"/>
      <c r="G333" s="127"/>
      <c r="H333" s="128"/>
      <c r="I333" s="6"/>
    </row>
    <row r="334" spans="4:9" x14ac:dyDescent="0.25">
      <c r="D334" s="126"/>
      <c r="E334" s="106"/>
      <c r="F334" s="12"/>
      <c r="G334" s="127"/>
      <c r="H334" s="128"/>
      <c r="I334" s="6"/>
    </row>
    <row r="335" spans="4:9" x14ac:dyDescent="0.25">
      <c r="D335" s="126"/>
      <c r="E335" s="106"/>
      <c r="F335" s="12"/>
      <c r="G335" s="127"/>
      <c r="H335" s="128"/>
      <c r="I335" s="6"/>
    </row>
    <row r="336" spans="4:9" x14ac:dyDescent="0.25">
      <c r="D336" s="126"/>
      <c r="E336" s="106"/>
      <c r="F336" s="12"/>
      <c r="G336" s="127"/>
      <c r="H336" s="128"/>
      <c r="I336" s="6"/>
    </row>
    <row r="337" spans="4:9" x14ac:dyDescent="0.25">
      <c r="D337" s="126"/>
      <c r="E337" s="106"/>
      <c r="F337" s="12"/>
      <c r="G337" s="127"/>
      <c r="H337" s="128"/>
      <c r="I337" s="6"/>
    </row>
    <row r="338" spans="4:9" x14ac:dyDescent="0.25">
      <c r="D338" s="126"/>
      <c r="E338" s="106"/>
      <c r="F338" s="12"/>
      <c r="G338" s="127"/>
      <c r="H338" s="128"/>
      <c r="I338" s="6"/>
    </row>
    <row r="339" spans="4:9" x14ac:dyDescent="0.25">
      <c r="D339" s="126"/>
      <c r="E339" s="106"/>
      <c r="F339" s="12"/>
      <c r="G339" s="127"/>
      <c r="H339" s="128"/>
      <c r="I339" s="6"/>
    </row>
    <row r="340" spans="4:9" x14ac:dyDescent="0.25">
      <c r="D340" s="126"/>
      <c r="E340" s="106"/>
      <c r="F340" s="12"/>
      <c r="G340" s="127"/>
      <c r="H340" s="128"/>
      <c r="I340" s="6"/>
    </row>
    <row r="341" spans="4:9" x14ac:dyDescent="0.25">
      <c r="D341" s="126"/>
      <c r="E341" s="106"/>
      <c r="F341" s="12"/>
      <c r="G341" s="127"/>
      <c r="H341" s="128"/>
      <c r="I341" s="6"/>
    </row>
    <row r="342" spans="4:9" x14ac:dyDescent="0.25">
      <c r="D342" s="126"/>
      <c r="E342" s="106"/>
      <c r="F342" s="12"/>
      <c r="G342" s="127"/>
      <c r="H342" s="128"/>
      <c r="I342" s="6"/>
    </row>
    <row r="343" spans="4:9" x14ac:dyDescent="0.25">
      <c r="D343" s="126"/>
      <c r="E343" s="106"/>
      <c r="F343" s="12"/>
      <c r="G343" s="127"/>
      <c r="H343" s="128"/>
      <c r="I343" s="6"/>
    </row>
    <row r="344" spans="4:9" x14ac:dyDescent="0.25">
      <c r="D344" s="126"/>
      <c r="E344" s="106"/>
      <c r="F344" s="12"/>
      <c r="G344" s="127"/>
      <c r="H344" s="128"/>
      <c r="I344" s="6"/>
    </row>
    <row r="345" spans="4:9" x14ac:dyDescent="0.25">
      <c r="D345" s="126"/>
      <c r="E345" s="106"/>
      <c r="F345" s="12"/>
      <c r="G345" s="127"/>
      <c r="H345" s="128"/>
      <c r="I345" s="6"/>
    </row>
    <row r="346" spans="4:9" x14ac:dyDescent="0.25">
      <c r="D346" s="126"/>
      <c r="E346" s="106"/>
      <c r="F346" s="12"/>
      <c r="G346" s="127"/>
      <c r="H346" s="128"/>
      <c r="I346" s="6"/>
    </row>
    <row r="347" spans="4:9" x14ac:dyDescent="0.25">
      <c r="D347" s="126"/>
      <c r="E347" s="106"/>
      <c r="F347" s="12"/>
      <c r="G347" s="127"/>
      <c r="H347" s="128"/>
      <c r="I347" s="6"/>
    </row>
    <row r="348" spans="4:9" x14ac:dyDescent="0.25">
      <c r="D348" s="126"/>
      <c r="E348" s="106"/>
      <c r="F348" s="12"/>
      <c r="G348" s="127"/>
      <c r="H348" s="128"/>
      <c r="I348" s="6"/>
    </row>
    <row r="349" spans="4:9" x14ac:dyDescent="0.25">
      <c r="D349" s="126"/>
      <c r="E349" s="106"/>
      <c r="F349" s="12"/>
      <c r="G349" s="127"/>
      <c r="H349" s="128"/>
      <c r="I349" s="6"/>
    </row>
    <row r="350" spans="4:9" x14ac:dyDescent="0.25">
      <c r="D350" s="126"/>
      <c r="E350" s="106"/>
      <c r="F350" s="12"/>
      <c r="G350" s="127"/>
      <c r="H350" s="128"/>
      <c r="I350" s="6"/>
    </row>
    <row r="351" spans="4:9" x14ac:dyDescent="0.25">
      <c r="D351" s="126"/>
      <c r="E351" s="106"/>
      <c r="F351" s="12"/>
      <c r="G351" s="127"/>
      <c r="H351" s="128"/>
      <c r="I351" s="6"/>
    </row>
    <row r="352" spans="4:9" x14ac:dyDescent="0.25">
      <c r="D352" s="126"/>
      <c r="E352" s="106"/>
      <c r="F352" s="12"/>
      <c r="G352" s="127"/>
      <c r="H352" s="128"/>
      <c r="I352" s="6"/>
    </row>
    <row r="353" spans="4:9" x14ac:dyDescent="0.25">
      <c r="D353" s="126"/>
      <c r="E353" s="106"/>
      <c r="F353" s="12"/>
      <c r="G353" s="127"/>
      <c r="H353" s="128"/>
      <c r="I353" s="6"/>
    </row>
    <row r="354" spans="4:9" x14ac:dyDescent="0.25">
      <c r="D354" s="126"/>
      <c r="E354" s="106"/>
      <c r="F354" s="12"/>
      <c r="G354" s="127"/>
      <c r="H354" s="128"/>
      <c r="I354" s="6"/>
    </row>
    <row r="355" spans="4:9" x14ac:dyDescent="0.25">
      <c r="D355" s="126"/>
      <c r="E355" s="106"/>
      <c r="F355" s="12"/>
      <c r="G355" s="127"/>
      <c r="H355" s="128"/>
      <c r="I355" s="6"/>
    </row>
    <row r="356" spans="4:9" x14ac:dyDescent="0.25">
      <c r="D356" s="126"/>
      <c r="E356" s="106"/>
      <c r="F356" s="12"/>
      <c r="G356" s="127"/>
      <c r="H356" s="128"/>
      <c r="I356" s="6"/>
    </row>
    <row r="357" spans="4:9" x14ac:dyDescent="0.25">
      <c r="D357" s="126"/>
      <c r="E357" s="106"/>
      <c r="F357" s="12"/>
      <c r="G357" s="127"/>
      <c r="H357" s="128"/>
      <c r="I357" s="6"/>
    </row>
    <row r="358" spans="4:9" x14ac:dyDescent="0.25">
      <c r="D358" s="126"/>
      <c r="E358" s="106"/>
      <c r="F358" s="12"/>
      <c r="G358" s="127"/>
      <c r="H358" s="128"/>
      <c r="I358" s="6"/>
    </row>
    <row r="359" spans="4:9" x14ac:dyDescent="0.25">
      <c r="D359" s="126"/>
      <c r="E359" s="106"/>
      <c r="F359" s="12"/>
      <c r="G359" s="127"/>
      <c r="H359" s="128"/>
      <c r="I359" s="6"/>
    </row>
    <row r="360" spans="4:9" x14ac:dyDescent="0.25">
      <c r="D360" s="126"/>
      <c r="E360" s="106"/>
      <c r="F360" s="12"/>
      <c r="G360" s="127"/>
      <c r="H360" s="128"/>
      <c r="I360" s="6"/>
    </row>
    <row r="361" spans="4:9" x14ac:dyDescent="0.25">
      <c r="D361" s="126"/>
      <c r="E361" s="106"/>
      <c r="F361" s="12"/>
      <c r="G361" s="127"/>
      <c r="H361" s="128"/>
      <c r="I361" s="6"/>
    </row>
    <row r="362" spans="4:9" x14ac:dyDescent="0.25">
      <c r="D362" s="126"/>
      <c r="E362" s="106"/>
      <c r="F362" s="12"/>
      <c r="G362" s="127"/>
      <c r="H362" s="128"/>
      <c r="I362" s="6"/>
    </row>
    <row r="363" spans="4:9" x14ac:dyDescent="0.25">
      <c r="D363" s="126"/>
      <c r="E363" s="106"/>
      <c r="F363" s="12"/>
      <c r="G363" s="127"/>
      <c r="H363" s="128"/>
      <c r="I363" s="6"/>
    </row>
    <row r="364" spans="4:9" x14ac:dyDescent="0.25">
      <c r="D364" s="126"/>
      <c r="E364" s="106"/>
      <c r="F364" s="12"/>
      <c r="G364" s="127"/>
      <c r="H364" s="128"/>
      <c r="I364" s="6"/>
    </row>
    <row r="365" spans="4:9" x14ac:dyDescent="0.25">
      <c r="D365" s="126"/>
      <c r="E365" s="106"/>
      <c r="F365" s="12"/>
      <c r="G365" s="127"/>
      <c r="H365" s="128"/>
      <c r="I365" s="6"/>
    </row>
    <row r="366" spans="4:9" x14ac:dyDescent="0.25">
      <c r="D366" s="126"/>
      <c r="E366" s="106"/>
      <c r="F366" s="12"/>
      <c r="G366" s="127"/>
      <c r="H366" s="128"/>
      <c r="I366" s="6"/>
    </row>
    <row r="367" spans="4:9" x14ac:dyDescent="0.25">
      <c r="D367" s="126"/>
      <c r="E367" s="106"/>
      <c r="F367" s="12"/>
      <c r="G367" s="127"/>
      <c r="H367" s="128"/>
      <c r="I367" s="6"/>
    </row>
    <row r="368" spans="4:9" x14ac:dyDescent="0.25">
      <c r="D368" s="126"/>
      <c r="E368" s="106"/>
      <c r="F368" s="12"/>
      <c r="G368" s="127"/>
      <c r="H368" s="128"/>
      <c r="I368" s="6"/>
    </row>
    <row r="369" spans="4:9" x14ac:dyDescent="0.25">
      <c r="D369" s="126"/>
      <c r="E369" s="106"/>
      <c r="F369" s="12"/>
      <c r="G369" s="127"/>
      <c r="H369" s="128"/>
      <c r="I369" s="6"/>
    </row>
    <row r="370" spans="4:9" x14ac:dyDescent="0.25">
      <c r="D370" s="126"/>
      <c r="E370" s="106"/>
      <c r="F370" s="12"/>
      <c r="G370" s="127"/>
      <c r="H370" s="128"/>
      <c r="I370" s="6"/>
    </row>
    <row r="371" spans="4:9" x14ac:dyDescent="0.25">
      <c r="D371" s="126"/>
      <c r="E371" s="106"/>
      <c r="F371" s="12"/>
      <c r="G371" s="127"/>
      <c r="H371" s="128"/>
      <c r="I371" s="6"/>
    </row>
    <row r="372" spans="4:9" x14ac:dyDescent="0.25">
      <c r="D372" s="126"/>
      <c r="E372" s="106"/>
      <c r="F372" s="12"/>
      <c r="G372" s="127"/>
      <c r="H372" s="128"/>
      <c r="I372" s="6"/>
    </row>
    <row r="373" spans="4:9" x14ac:dyDescent="0.25">
      <c r="D373" s="126"/>
      <c r="E373" s="106"/>
      <c r="F373" s="12"/>
      <c r="G373" s="127"/>
      <c r="H373" s="128"/>
      <c r="I373" s="6"/>
    </row>
    <row r="374" spans="4:9" x14ac:dyDescent="0.25">
      <c r="D374" s="126"/>
      <c r="E374" s="106"/>
      <c r="F374" s="12"/>
      <c r="G374" s="127"/>
      <c r="H374" s="128"/>
      <c r="I374" s="6"/>
    </row>
    <row r="375" spans="4:9" x14ac:dyDescent="0.25">
      <c r="D375" s="126"/>
      <c r="E375" s="106"/>
      <c r="F375" s="12"/>
      <c r="G375" s="127"/>
      <c r="H375" s="128"/>
      <c r="I375" s="6"/>
    </row>
    <row r="376" spans="4:9" x14ac:dyDescent="0.25">
      <c r="D376" s="126"/>
      <c r="E376" s="106"/>
      <c r="F376" s="12"/>
      <c r="G376" s="127"/>
      <c r="H376" s="128"/>
      <c r="I376" s="6"/>
    </row>
    <row r="377" spans="4:9" x14ac:dyDescent="0.25">
      <c r="D377" s="126"/>
      <c r="E377" s="106"/>
      <c r="F377" s="12"/>
      <c r="G377" s="127"/>
      <c r="H377" s="128"/>
      <c r="I377" s="6"/>
    </row>
    <row r="378" spans="4:9" x14ac:dyDescent="0.25">
      <c r="D378" s="126"/>
      <c r="E378" s="106"/>
      <c r="F378" s="12"/>
      <c r="G378" s="127"/>
      <c r="H378" s="128"/>
      <c r="I378" s="6"/>
    </row>
    <row r="379" spans="4:9" x14ac:dyDescent="0.25">
      <c r="D379" s="126"/>
      <c r="E379" s="106"/>
      <c r="F379" s="12"/>
      <c r="G379" s="127"/>
      <c r="H379" s="128"/>
      <c r="I379" s="6"/>
    </row>
    <row r="380" spans="4:9" x14ac:dyDescent="0.25">
      <c r="D380" s="126"/>
      <c r="E380" s="106"/>
      <c r="F380" s="12"/>
      <c r="G380" s="127"/>
      <c r="H380" s="128"/>
      <c r="I380" s="6"/>
    </row>
    <row r="381" spans="4:9" x14ac:dyDescent="0.25">
      <c r="D381" s="126"/>
      <c r="E381" s="106"/>
      <c r="F381" s="12"/>
      <c r="G381" s="127"/>
      <c r="H381" s="128"/>
      <c r="I381" s="6"/>
    </row>
    <row r="382" spans="4:9" x14ac:dyDescent="0.25">
      <c r="D382" s="126"/>
      <c r="E382" s="106"/>
      <c r="F382" s="12"/>
      <c r="G382" s="127"/>
      <c r="H382" s="128"/>
      <c r="I382" s="6"/>
    </row>
    <row r="383" spans="4:9" x14ac:dyDescent="0.25">
      <c r="D383" s="126"/>
      <c r="E383" s="106"/>
      <c r="F383" s="12"/>
      <c r="G383" s="127"/>
      <c r="H383" s="128"/>
      <c r="I383" s="6"/>
    </row>
    <row r="384" spans="4:9" x14ac:dyDescent="0.25">
      <c r="D384" s="126"/>
      <c r="E384" s="106"/>
      <c r="F384" s="12"/>
      <c r="G384" s="127"/>
      <c r="H384" s="128"/>
      <c r="I384" s="6"/>
    </row>
    <row r="385" spans="4:9" x14ac:dyDescent="0.25">
      <c r="D385" s="126"/>
      <c r="E385" s="106"/>
      <c r="F385" s="12"/>
      <c r="G385" s="127"/>
      <c r="H385" s="128"/>
      <c r="I385" s="6"/>
    </row>
    <row r="386" spans="4:9" x14ac:dyDescent="0.25">
      <c r="D386" s="126"/>
      <c r="E386" s="106"/>
      <c r="F386" s="12"/>
      <c r="G386" s="127"/>
      <c r="H386" s="128"/>
      <c r="I386" s="6"/>
    </row>
    <row r="387" spans="4:9" x14ac:dyDescent="0.25">
      <c r="D387" s="126"/>
      <c r="E387" s="106"/>
      <c r="F387" s="12"/>
      <c r="G387" s="127"/>
      <c r="H387" s="128"/>
      <c r="I387" s="6"/>
    </row>
    <row r="388" spans="4:9" x14ac:dyDescent="0.25">
      <c r="D388" s="126"/>
      <c r="E388" s="106"/>
      <c r="F388" s="12"/>
      <c r="G388" s="127"/>
      <c r="H388" s="128"/>
      <c r="I388" s="6"/>
    </row>
    <row r="389" spans="4:9" x14ac:dyDescent="0.25">
      <c r="D389" s="126"/>
      <c r="E389" s="106"/>
      <c r="F389" s="12"/>
      <c r="G389" s="127"/>
      <c r="H389" s="128"/>
      <c r="I389" s="6"/>
    </row>
    <row r="390" spans="4:9" x14ac:dyDescent="0.25">
      <c r="D390" s="126"/>
      <c r="E390" s="106"/>
      <c r="F390" s="12"/>
      <c r="G390" s="127"/>
      <c r="H390" s="128"/>
      <c r="I390" s="6"/>
    </row>
    <row r="391" spans="4:9" x14ac:dyDescent="0.25">
      <c r="D391" s="126"/>
      <c r="E391" s="106"/>
      <c r="F391" s="12"/>
      <c r="G391" s="127"/>
      <c r="H391" s="128"/>
      <c r="I391" s="6"/>
    </row>
    <row r="392" spans="4:9" x14ac:dyDescent="0.25">
      <c r="D392" s="126"/>
      <c r="E392" s="106"/>
      <c r="F392" s="12"/>
      <c r="G392" s="127"/>
      <c r="H392" s="128"/>
      <c r="I392" s="6"/>
    </row>
    <row r="393" spans="4:9" x14ac:dyDescent="0.25">
      <c r="D393" s="126"/>
      <c r="E393" s="106"/>
      <c r="F393" s="12"/>
      <c r="G393" s="127"/>
      <c r="H393" s="128"/>
      <c r="I393" s="6"/>
    </row>
    <row r="394" spans="4:9" x14ac:dyDescent="0.25">
      <c r="D394" s="126"/>
      <c r="E394" s="106"/>
      <c r="F394" s="12"/>
      <c r="G394" s="127"/>
      <c r="H394" s="128"/>
      <c r="I394" s="6"/>
    </row>
    <row r="395" spans="4:9" x14ac:dyDescent="0.25">
      <c r="D395" s="126"/>
      <c r="E395" s="106"/>
      <c r="F395" s="12"/>
      <c r="G395" s="127"/>
      <c r="H395" s="128"/>
      <c r="I395" s="6"/>
    </row>
    <row r="396" spans="4:9" x14ac:dyDescent="0.25">
      <c r="D396" s="126"/>
      <c r="E396" s="106"/>
      <c r="F396" s="12"/>
      <c r="G396" s="127"/>
      <c r="H396" s="128"/>
      <c r="I396" s="6"/>
    </row>
    <row r="397" spans="4:9" x14ac:dyDescent="0.25">
      <c r="D397" s="126"/>
      <c r="E397" s="106"/>
      <c r="F397" s="12"/>
      <c r="G397" s="127"/>
      <c r="H397" s="128"/>
      <c r="I397" s="6"/>
    </row>
    <row r="398" spans="4:9" x14ac:dyDescent="0.25">
      <c r="D398" s="126"/>
      <c r="E398" s="106"/>
      <c r="F398" s="12"/>
      <c r="G398" s="127"/>
      <c r="H398" s="128"/>
      <c r="I398" s="6"/>
    </row>
    <row r="399" spans="4:9" x14ac:dyDescent="0.25">
      <c r="D399" s="126"/>
      <c r="E399" s="106"/>
      <c r="F399" s="12"/>
      <c r="G399" s="127"/>
      <c r="H399" s="128"/>
      <c r="I399" s="6"/>
    </row>
    <row r="400" spans="4:9" x14ac:dyDescent="0.25">
      <c r="D400" s="126"/>
      <c r="E400" s="106"/>
      <c r="F400" s="12"/>
      <c r="G400" s="127"/>
      <c r="H400" s="128"/>
      <c r="I400" s="6"/>
    </row>
    <row r="401" spans="4:9" x14ac:dyDescent="0.25">
      <c r="D401" s="126"/>
      <c r="E401" s="106"/>
      <c r="F401" s="12"/>
      <c r="G401" s="127"/>
      <c r="H401" s="128"/>
      <c r="I401" s="6"/>
    </row>
    <row r="402" spans="4:9" x14ac:dyDescent="0.25">
      <c r="D402" s="126"/>
      <c r="E402" s="106"/>
      <c r="F402" s="12"/>
      <c r="G402" s="127"/>
      <c r="H402" s="128"/>
      <c r="I402" s="6"/>
    </row>
    <row r="403" spans="4:9" x14ac:dyDescent="0.25">
      <c r="D403" s="126"/>
      <c r="E403" s="106"/>
      <c r="F403" s="12"/>
      <c r="G403" s="127"/>
      <c r="H403" s="128"/>
      <c r="I403" s="6"/>
    </row>
    <row r="404" spans="4:9" x14ac:dyDescent="0.25">
      <c r="D404" s="126"/>
      <c r="E404" s="106"/>
      <c r="F404" s="12"/>
      <c r="G404" s="127"/>
      <c r="H404" s="128"/>
      <c r="I404" s="6"/>
    </row>
    <row r="405" spans="4:9" x14ac:dyDescent="0.25">
      <c r="D405" s="126"/>
      <c r="E405" s="106"/>
      <c r="F405" s="12"/>
      <c r="G405" s="127"/>
      <c r="H405" s="128"/>
      <c r="I405" s="6"/>
    </row>
    <row r="406" spans="4:9" x14ac:dyDescent="0.25">
      <c r="D406" s="126"/>
      <c r="E406" s="106"/>
      <c r="F406" s="12"/>
      <c r="G406" s="127"/>
      <c r="H406" s="128"/>
      <c r="I406" s="6"/>
    </row>
    <row r="407" spans="4:9" x14ac:dyDescent="0.25">
      <c r="D407" s="126"/>
      <c r="E407" s="106"/>
      <c r="F407" s="12"/>
      <c r="G407" s="127"/>
      <c r="H407" s="128"/>
      <c r="I407" s="6"/>
    </row>
    <row r="408" spans="4:9" x14ac:dyDescent="0.25">
      <c r="D408" s="126"/>
      <c r="E408" s="106"/>
      <c r="F408" s="12"/>
      <c r="G408" s="127"/>
      <c r="H408" s="128"/>
      <c r="I408" s="6"/>
    </row>
    <row r="409" spans="4:9" x14ac:dyDescent="0.25">
      <c r="D409" s="126"/>
      <c r="E409" s="106"/>
      <c r="F409" s="12"/>
      <c r="G409" s="127"/>
      <c r="H409" s="128"/>
      <c r="I409" s="6"/>
    </row>
    <row r="410" spans="4:9" x14ac:dyDescent="0.25">
      <c r="D410" s="126"/>
      <c r="E410" s="106"/>
      <c r="F410" s="12"/>
      <c r="G410" s="127"/>
      <c r="H410" s="128"/>
      <c r="I410" s="6"/>
    </row>
    <row r="411" spans="4:9" x14ac:dyDescent="0.25">
      <c r="D411" s="126"/>
      <c r="E411" s="106"/>
      <c r="F411" s="12"/>
      <c r="G411" s="127"/>
      <c r="H411" s="128"/>
      <c r="I411" s="6"/>
    </row>
    <row r="412" spans="4:9" x14ac:dyDescent="0.25">
      <c r="D412" s="126"/>
      <c r="E412" s="106"/>
      <c r="F412" s="12"/>
      <c r="G412" s="127"/>
      <c r="H412" s="128"/>
      <c r="I412" s="6"/>
    </row>
    <row r="413" spans="4:9" x14ac:dyDescent="0.25">
      <c r="D413" s="126"/>
      <c r="E413" s="106"/>
      <c r="F413" s="12"/>
      <c r="G413" s="127"/>
      <c r="H413" s="128"/>
      <c r="I413" s="6"/>
    </row>
    <row r="414" spans="4:9" x14ac:dyDescent="0.25">
      <c r="D414" s="126"/>
      <c r="E414" s="106"/>
      <c r="F414" s="12"/>
      <c r="G414" s="127"/>
      <c r="H414" s="128"/>
      <c r="I414" s="6"/>
    </row>
    <row r="415" spans="4:9" x14ac:dyDescent="0.25">
      <c r="D415" s="126"/>
      <c r="E415" s="106"/>
      <c r="F415" s="12"/>
      <c r="G415" s="127"/>
      <c r="H415" s="128"/>
      <c r="I415" s="6"/>
    </row>
    <row r="416" spans="4:9" x14ac:dyDescent="0.25">
      <c r="D416" s="126"/>
      <c r="E416" s="106"/>
      <c r="F416" s="12"/>
      <c r="G416" s="127"/>
      <c r="H416" s="128"/>
      <c r="I416" s="6"/>
    </row>
    <row r="417" spans="4:9" x14ac:dyDescent="0.25">
      <c r="D417" s="126"/>
      <c r="E417" s="106"/>
      <c r="F417" s="12"/>
      <c r="G417" s="127"/>
      <c r="H417" s="128"/>
      <c r="I417" s="6"/>
    </row>
    <row r="418" spans="4:9" x14ac:dyDescent="0.25">
      <c r="D418" s="126"/>
      <c r="E418" s="106"/>
      <c r="F418" s="12"/>
      <c r="G418" s="127"/>
      <c r="H418" s="128"/>
      <c r="I418" s="6"/>
    </row>
    <row r="419" spans="4:9" x14ac:dyDescent="0.25">
      <c r="D419" s="126"/>
      <c r="E419" s="106"/>
      <c r="F419" s="12"/>
      <c r="G419" s="127"/>
      <c r="H419" s="128"/>
      <c r="I419" s="6"/>
    </row>
    <row r="420" spans="4:9" x14ac:dyDescent="0.25">
      <c r="D420" s="126"/>
      <c r="E420" s="106"/>
      <c r="F420" s="12"/>
      <c r="G420" s="127"/>
      <c r="H420" s="128"/>
      <c r="I420" s="6"/>
    </row>
    <row r="421" spans="4:9" x14ac:dyDescent="0.25">
      <c r="D421" s="126"/>
      <c r="E421" s="106"/>
      <c r="F421" s="12"/>
      <c r="G421" s="127"/>
      <c r="H421" s="128"/>
      <c r="I421" s="6"/>
    </row>
    <row r="422" spans="4:9" x14ac:dyDescent="0.25">
      <c r="D422" s="126"/>
      <c r="E422" s="106"/>
      <c r="F422" s="12"/>
      <c r="G422" s="127"/>
      <c r="H422" s="128"/>
      <c r="I422" s="6"/>
    </row>
    <row r="423" spans="4:9" x14ac:dyDescent="0.25">
      <c r="D423" s="126"/>
      <c r="E423" s="106"/>
      <c r="F423" s="12"/>
      <c r="G423" s="127"/>
      <c r="H423" s="128"/>
      <c r="I423" s="6"/>
    </row>
    <row r="424" spans="4:9" x14ac:dyDescent="0.25">
      <c r="D424" s="126"/>
      <c r="E424" s="106"/>
      <c r="F424" s="12"/>
      <c r="G424" s="127"/>
      <c r="H424" s="128"/>
      <c r="I424" s="6"/>
    </row>
    <row r="425" spans="4:9" x14ac:dyDescent="0.25">
      <c r="D425" s="126"/>
      <c r="E425" s="106"/>
      <c r="F425" s="12"/>
      <c r="G425" s="127"/>
      <c r="H425" s="128"/>
      <c r="I425" s="6"/>
    </row>
    <row r="426" spans="4:9" x14ac:dyDescent="0.25">
      <c r="D426" s="126"/>
      <c r="E426" s="106"/>
      <c r="F426" s="12"/>
      <c r="G426" s="127"/>
      <c r="H426" s="128"/>
      <c r="I426" s="6"/>
    </row>
    <row r="427" spans="4:9" x14ac:dyDescent="0.25">
      <c r="D427" s="126"/>
      <c r="E427" s="106"/>
      <c r="F427" s="12"/>
      <c r="G427" s="127"/>
      <c r="H427" s="128"/>
      <c r="I427" s="6"/>
    </row>
    <row r="428" spans="4:9" x14ac:dyDescent="0.25">
      <c r="D428" s="126"/>
      <c r="E428" s="106"/>
      <c r="F428" s="12"/>
      <c r="G428" s="127"/>
      <c r="H428" s="128"/>
      <c r="I428" s="6"/>
    </row>
    <row r="429" spans="4:9" x14ac:dyDescent="0.25">
      <c r="D429" s="126"/>
      <c r="E429" s="106"/>
      <c r="F429" s="12"/>
      <c r="G429" s="127"/>
      <c r="H429" s="128"/>
      <c r="I429" s="6"/>
    </row>
    <row r="430" spans="4:9" x14ac:dyDescent="0.25">
      <c r="D430" s="126"/>
      <c r="E430" s="106"/>
      <c r="F430" s="12"/>
      <c r="G430" s="127"/>
      <c r="H430" s="128"/>
      <c r="I430" s="6"/>
    </row>
    <row r="431" spans="4:9" x14ac:dyDescent="0.25">
      <c r="D431" s="126"/>
      <c r="E431" s="106"/>
      <c r="F431" s="12"/>
      <c r="G431" s="127"/>
      <c r="H431" s="128"/>
      <c r="I431" s="6"/>
    </row>
    <row r="432" spans="4:9" x14ac:dyDescent="0.25">
      <c r="D432" s="126"/>
      <c r="E432" s="106"/>
      <c r="F432" s="12"/>
      <c r="G432" s="127"/>
      <c r="H432" s="128"/>
      <c r="I432" s="6"/>
    </row>
    <row r="433" spans="4:9" x14ac:dyDescent="0.25">
      <c r="D433" s="126"/>
      <c r="E433" s="106"/>
      <c r="F433" s="12"/>
      <c r="G433" s="127"/>
      <c r="H433" s="128"/>
      <c r="I433" s="6"/>
    </row>
    <row r="434" spans="4:9" x14ac:dyDescent="0.25">
      <c r="D434" s="126"/>
      <c r="E434" s="106"/>
      <c r="F434" s="12"/>
      <c r="G434" s="127"/>
      <c r="H434" s="128"/>
      <c r="I434" s="6"/>
    </row>
    <row r="435" spans="4:9" x14ac:dyDescent="0.25">
      <c r="D435" s="126"/>
      <c r="E435" s="106"/>
      <c r="F435" s="12"/>
      <c r="G435" s="127"/>
      <c r="H435" s="128"/>
      <c r="I435" s="6"/>
    </row>
    <row r="436" spans="4:9" x14ac:dyDescent="0.25">
      <c r="D436" s="126"/>
      <c r="E436" s="106"/>
      <c r="F436" s="12"/>
      <c r="G436" s="127"/>
      <c r="H436" s="128"/>
      <c r="I436" s="6"/>
    </row>
    <row r="437" spans="4:9" x14ac:dyDescent="0.25">
      <c r="D437" s="126"/>
      <c r="E437" s="106"/>
      <c r="F437" s="12"/>
      <c r="G437" s="127"/>
      <c r="H437" s="128"/>
      <c r="I437" s="6"/>
    </row>
    <row r="438" spans="4:9" x14ac:dyDescent="0.25">
      <c r="D438" s="126"/>
      <c r="E438" s="106"/>
      <c r="F438" s="12"/>
      <c r="G438" s="127"/>
      <c r="H438" s="128"/>
      <c r="I438" s="6"/>
    </row>
    <row r="439" spans="4:9" x14ac:dyDescent="0.25">
      <c r="D439" s="126"/>
      <c r="E439" s="106"/>
      <c r="F439" s="12"/>
      <c r="G439" s="127"/>
      <c r="H439" s="128"/>
      <c r="I439" s="6"/>
    </row>
    <row r="440" spans="4:9" x14ac:dyDescent="0.25">
      <c r="D440" s="126"/>
      <c r="E440" s="106"/>
      <c r="F440" s="12"/>
      <c r="G440" s="127"/>
      <c r="H440" s="128"/>
      <c r="I440" s="6"/>
    </row>
    <row r="441" spans="4:9" x14ac:dyDescent="0.25">
      <c r="D441" s="126"/>
      <c r="E441" s="106"/>
      <c r="F441" s="12"/>
      <c r="G441" s="127"/>
      <c r="H441" s="128"/>
      <c r="I441" s="6"/>
    </row>
    <row r="442" spans="4:9" x14ac:dyDescent="0.25">
      <c r="D442" s="126"/>
      <c r="E442" s="106"/>
      <c r="F442" s="12"/>
      <c r="G442" s="127"/>
      <c r="H442" s="128"/>
      <c r="I442" s="6"/>
    </row>
    <row r="443" spans="4:9" x14ac:dyDescent="0.25">
      <c r="D443" s="126"/>
      <c r="E443" s="106"/>
      <c r="F443" s="12"/>
      <c r="G443" s="127"/>
      <c r="H443" s="128"/>
      <c r="I443" s="6"/>
    </row>
    <row r="444" spans="4:9" x14ac:dyDescent="0.25">
      <c r="D444" s="126"/>
      <c r="E444" s="106"/>
      <c r="F444" s="12"/>
      <c r="G444" s="127"/>
      <c r="H444" s="128"/>
      <c r="I444" s="6"/>
    </row>
    <row r="445" spans="4:9" x14ac:dyDescent="0.25">
      <c r="D445" s="126"/>
      <c r="E445" s="106"/>
      <c r="F445" s="12"/>
      <c r="G445" s="127"/>
      <c r="H445" s="128"/>
      <c r="I445" s="6"/>
    </row>
    <row r="446" spans="4:9" x14ac:dyDescent="0.25">
      <c r="D446" s="126"/>
      <c r="E446" s="106"/>
      <c r="F446" s="12"/>
      <c r="G446" s="127"/>
      <c r="H446" s="128"/>
      <c r="I446" s="6"/>
    </row>
    <row r="447" spans="4:9" x14ac:dyDescent="0.25">
      <c r="D447" s="126"/>
      <c r="E447" s="106"/>
      <c r="F447" s="12"/>
      <c r="G447" s="127"/>
      <c r="H447" s="128"/>
      <c r="I447" s="6"/>
    </row>
    <row r="448" spans="4:9" x14ac:dyDescent="0.25">
      <c r="D448" s="126"/>
      <c r="E448" s="106"/>
      <c r="F448" s="12"/>
      <c r="G448" s="127"/>
      <c r="H448" s="128"/>
      <c r="I448" s="6"/>
    </row>
    <row r="449" spans="4:9" x14ac:dyDescent="0.25">
      <c r="D449" s="126"/>
      <c r="E449" s="106"/>
      <c r="F449" s="12"/>
      <c r="G449" s="127"/>
      <c r="H449" s="128"/>
      <c r="I449" s="6"/>
    </row>
    <row r="450" spans="4:9" x14ac:dyDescent="0.25">
      <c r="D450" s="126"/>
      <c r="E450" s="106"/>
      <c r="F450" s="12"/>
      <c r="G450" s="127"/>
      <c r="H450" s="128"/>
      <c r="I450" s="6"/>
    </row>
    <row r="451" spans="4:9" x14ac:dyDescent="0.25">
      <c r="D451" s="126"/>
      <c r="E451" s="106"/>
      <c r="F451" s="12"/>
      <c r="G451" s="127"/>
      <c r="H451" s="128"/>
      <c r="I451" s="6"/>
    </row>
    <row r="452" spans="4:9" x14ac:dyDescent="0.25">
      <c r="D452" s="126"/>
      <c r="E452" s="106"/>
      <c r="F452" s="12"/>
      <c r="G452" s="127"/>
      <c r="H452" s="128"/>
      <c r="I452" s="6"/>
    </row>
    <row r="453" spans="4:9" x14ac:dyDescent="0.25">
      <c r="D453" s="126"/>
      <c r="E453" s="106"/>
      <c r="F453" s="12"/>
      <c r="G453" s="127"/>
      <c r="H453" s="128"/>
      <c r="I453" s="6"/>
    </row>
    <row r="454" spans="4:9" x14ac:dyDescent="0.25">
      <c r="D454" s="126"/>
      <c r="E454" s="106"/>
      <c r="F454" s="12"/>
      <c r="G454" s="127"/>
      <c r="H454" s="128"/>
      <c r="I454" s="6"/>
    </row>
    <row r="455" spans="4:9" x14ac:dyDescent="0.25">
      <c r="D455" s="126"/>
      <c r="E455" s="106"/>
      <c r="F455" s="12"/>
      <c r="G455" s="127"/>
      <c r="H455" s="128"/>
      <c r="I455" s="6"/>
    </row>
    <row r="456" spans="4:9" x14ac:dyDescent="0.25">
      <c r="D456" s="126"/>
      <c r="E456" s="106"/>
      <c r="F456" s="12"/>
      <c r="G456" s="127"/>
      <c r="H456" s="128"/>
      <c r="I456" s="6"/>
    </row>
    <row r="457" spans="4:9" x14ac:dyDescent="0.25">
      <c r="D457" s="126"/>
      <c r="E457" s="106"/>
      <c r="F457" s="12"/>
      <c r="G457" s="127"/>
      <c r="H457" s="128"/>
      <c r="I457" s="6"/>
    </row>
    <row r="458" spans="4:9" x14ac:dyDescent="0.25">
      <c r="D458" s="126"/>
      <c r="E458" s="106"/>
      <c r="F458" s="12"/>
      <c r="G458" s="127"/>
      <c r="H458" s="128"/>
      <c r="I458" s="6"/>
    </row>
    <row r="459" spans="4:9" x14ac:dyDescent="0.25">
      <c r="D459" s="126"/>
      <c r="E459" s="106"/>
      <c r="F459" s="12"/>
      <c r="G459" s="127"/>
      <c r="H459" s="128"/>
      <c r="I459" s="6"/>
    </row>
    <row r="460" spans="4:9" x14ac:dyDescent="0.25">
      <c r="D460" s="126"/>
      <c r="E460" s="106"/>
      <c r="F460" s="12"/>
      <c r="G460" s="127"/>
      <c r="H460" s="128"/>
      <c r="I460" s="6"/>
    </row>
    <row r="461" spans="4:9" x14ac:dyDescent="0.25">
      <c r="D461" s="126"/>
      <c r="E461" s="106"/>
      <c r="F461" s="12"/>
      <c r="G461" s="127"/>
      <c r="H461" s="128"/>
      <c r="I461" s="6"/>
    </row>
    <row r="462" spans="4:9" x14ac:dyDescent="0.25">
      <c r="D462" s="126"/>
      <c r="E462" s="106"/>
      <c r="F462" s="12"/>
      <c r="G462" s="127"/>
      <c r="H462" s="128"/>
      <c r="I462" s="6"/>
    </row>
    <row r="463" spans="4:9" x14ac:dyDescent="0.25">
      <c r="D463" s="126"/>
      <c r="E463" s="106"/>
      <c r="F463" s="12"/>
      <c r="G463" s="127"/>
      <c r="H463" s="128"/>
      <c r="I463" s="6"/>
    </row>
    <row r="464" spans="4:9" x14ac:dyDescent="0.25">
      <c r="D464" s="126"/>
      <c r="E464" s="106"/>
      <c r="F464" s="12"/>
      <c r="G464" s="127"/>
      <c r="H464" s="128"/>
      <c r="I464" s="6"/>
    </row>
    <row r="465" spans="4:9" x14ac:dyDescent="0.25">
      <c r="D465" s="126"/>
      <c r="E465" s="106"/>
      <c r="F465" s="12"/>
      <c r="G465" s="127"/>
      <c r="H465" s="128"/>
      <c r="I465" s="6"/>
    </row>
  </sheetData>
  <autoFilter ref="A13:J91"/>
  <sortState ref="A15:J95">
    <sortCondition ref="E15:E95"/>
  </sortState>
  <conditionalFormatting sqref="F466 F468:F1048576">
    <cfRule type="duplicateValues" dxfId="20" priority="19"/>
  </conditionalFormatting>
  <conditionalFormatting sqref="F467">
    <cfRule type="duplicateValues" dxfId="19" priority="6"/>
  </conditionalFormatting>
  <conditionalFormatting sqref="B12:C12">
    <cfRule type="duplicateValues" dxfId="18" priority="924"/>
  </conditionalFormatting>
  <conditionalFormatting sqref="F13">
    <cfRule type="duplicateValues" dxfId="17" priority="4"/>
  </conditionalFormatting>
  <conditionalFormatting sqref="E13">
    <cfRule type="duplicateValues" dxfId="16" priority="3"/>
  </conditionalFormatting>
  <conditionalFormatting sqref="F13">
    <cfRule type="duplicateValues" dxfId="15" priority="2"/>
  </conditionalFormatting>
  <conditionalFormatting sqref="A12">
    <cfRule type="duplicateValues" dxfId="14"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J26"/>
  <sheetViews>
    <sheetView showGridLines="0" zoomScale="80" zoomScaleNormal="80" workbookViewId="0">
      <pane ySplit="13" topLeftCell="A14" activePane="bottomLeft" state="frozen"/>
      <selection pane="bottomLeft" activeCell="H1" sqref="H1"/>
    </sheetView>
  </sheetViews>
  <sheetFormatPr baseColWidth="10" defaultColWidth="11.42578125" defaultRowHeight="14.25" x14ac:dyDescent="0.25"/>
  <cols>
    <col min="1" max="1" width="9" style="14" customWidth="1"/>
    <col min="2" max="2" width="50" style="14" customWidth="1"/>
    <col min="3" max="3" width="14.42578125" style="14" customWidth="1"/>
    <col min="4" max="4" width="47.85546875" style="13" customWidth="1"/>
    <col min="5" max="5" width="17.7109375" style="87" customWidth="1"/>
    <col min="6" max="6" width="10.7109375" style="13" customWidth="1"/>
    <col min="7" max="7" width="15.7109375" style="7" customWidth="1"/>
    <col min="8" max="8" width="17.7109375" style="164" customWidth="1"/>
    <col min="9" max="9" width="11.42578125" style="4"/>
    <col min="10" max="10" width="14" style="4" customWidth="1"/>
    <col min="11" max="16384" width="11.42578125" style="4"/>
  </cols>
  <sheetData>
    <row r="1" spans="1:10" x14ac:dyDescent="0.25">
      <c r="A1" s="101"/>
      <c r="B1" s="101" t="s">
        <v>244</v>
      </c>
      <c r="C1" s="101"/>
      <c r="E1" s="101"/>
      <c r="F1" s="101"/>
      <c r="G1" s="101"/>
      <c r="H1" s="102"/>
    </row>
    <row r="2" spans="1:10" x14ac:dyDescent="0.25">
      <c r="A2" s="101"/>
      <c r="B2" s="101" t="s">
        <v>64</v>
      </c>
      <c r="C2" s="101"/>
      <c r="D2" s="101"/>
      <c r="E2" s="14"/>
      <c r="F2" s="101"/>
      <c r="G2" s="101"/>
      <c r="H2" s="102"/>
    </row>
    <row r="3" spans="1:10" x14ac:dyDescent="0.25">
      <c r="A3" s="101"/>
      <c r="B3" s="101" t="s">
        <v>51</v>
      </c>
      <c r="C3" s="101"/>
      <c r="D3" s="101"/>
      <c r="E3" s="101"/>
      <c r="F3" s="101"/>
      <c r="G3" s="101"/>
      <c r="H3" s="102"/>
    </row>
    <row r="4" spans="1:10" x14ac:dyDescent="0.25">
      <c r="A4" s="101"/>
      <c r="B4" s="101" t="s">
        <v>57</v>
      </c>
      <c r="C4" s="101"/>
      <c r="D4" s="101"/>
      <c r="E4" s="101"/>
      <c r="F4" s="101"/>
      <c r="G4" s="101"/>
      <c r="H4" s="102"/>
    </row>
    <row r="5" spans="1:10" x14ac:dyDescent="0.25">
      <c r="A5" s="101"/>
      <c r="B5" s="101" t="s">
        <v>0</v>
      </c>
      <c r="C5" s="101"/>
      <c r="D5" s="101"/>
      <c r="E5" s="101"/>
      <c r="F5" s="101"/>
      <c r="G5" s="101"/>
      <c r="H5" s="102"/>
    </row>
    <row r="6" spans="1:10" x14ac:dyDescent="0.25">
      <c r="A6" s="101"/>
      <c r="B6" s="101" t="str">
        <f>RESUMEN!A6</f>
        <v>INFORMACIÓN ACTUALIZADA AL: 31/08/2024</v>
      </c>
      <c r="C6" s="101"/>
      <c r="D6" s="101"/>
      <c r="E6" s="101"/>
      <c r="F6" s="101"/>
      <c r="G6" s="101"/>
      <c r="H6" s="102"/>
    </row>
    <row r="7" spans="1:10" x14ac:dyDescent="0.25">
      <c r="A7" s="101"/>
      <c r="B7" s="140" t="str">
        <f>RESUMEN!A7</f>
        <v>FECHA DE PUBLICACIÓN:</v>
      </c>
      <c r="C7" s="140"/>
      <c r="D7" s="140"/>
      <c r="E7" s="140"/>
      <c r="F7" s="140"/>
      <c r="G7" s="140"/>
      <c r="H7" s="102"/>
    </row>
    <row r="8" spans="1:10" ht="14.25" customHeight="1" x14ac:dyDescent="0.25">
      <c r="A8" s="101"/>
      <c r="B8" s="101" t="s">
        <v>61</v>
      </c>
      <c r="C8" s="101"/>
      <c r="D8" s="101"/>
      <c r="E8" s="101"/>
      <c r="F8" s="101"/>
      <c r="G8" s="101"/>
      <c r="H8" s="102"/>
    </row>
    <row r="9" spans="1:10" ht="14.25" customHeight="1" x14ac:dyDescent="0.25">
      <c r="A9" s="101"/>
      <c r="B9" s="101" t="str">
        <f>RESUMEN!A9</f>
        <v>PERIODO REPORTADO: 01-OCTUBRE DE 2023 AL 31-AGOSTO DE 2024</v>
      </c>
      <c r="C9" s="101"/>
      <c r="D9" s="101"/>
      <c r="E9" s="101"/>
      <c r="F9" s="101"/>
      <c r="G9" s="101"/>
      <c r="H9" s="102"/>
    </row>
    <row r="10" spans="1:10" ht="14.25" customHeight="1" x14ac:dyDescent="0.25">
      <c r="A10" s="101"/>
      <c r="B10" s="133" t="s">
        <v>245</v>
      </c>
      <c r="C10" s="101"/>
      <c r="D10" s="101"/>
      <c r="E10" s="105"/>
      <c r="F10" s="101"/>
      <c r="G10" s="101"/>
      <c r="H10" s="185"/>
    </row>
    <row r="11" spans="1:10" ht="14.25" customHeight="1" x14ac:dyDescent="0.25">
      <c r="A11" s="101"/>
      <c r="B11" s="101"/>
      <c r="C11" s="101"/>
      <c r="D11" s="101"/>
      <c r="E11" s="105"/>
      <c r="F11" s="101"/>
      <c r="G11" s="236">
        <f>SUBTOTAL(9,H:H)</f>
        <v>16426.667999999998</v>
      </c>
      <c r="H11" s="185"/>
    </row>
    <row r="12" spans="1:10" ht="15" x14ac:dyDescent="0.25">
      <c r="A12" s="10"/>
      <c r="B12" s="261" t="s">
        <v>240</v>
      </c>
      <c r="C12" s="262"/>
      <c r="D12" s="262"/>
      <c r="E12" s="262"/>
      <c r="F12" s="262"/>
      <c r="G12" s="262"/>
      <c r="H12" s="265"/>
    </row>
    <row r="13" spans="1:10" s="6" customFormat="1" ht="47.25" x14ac:dyDescent="0.25">
      <c r="A13" s="97" t="s">
        <v>137</v>
      </c>
      <c r="B13" s="178" t="s">
        <v>238</v>
      </c>
      <c r="C13" s="97" t="s">
        <v>137</v>
      </c>
      <c r="D13" s="10" t="s">
        <v>239</v>
      </c>
      <c r="E13" s="86" t="s">
        <v>86</v>
      </c>
      <c r="F13" s="10" t="s">
        <v>3</v>
      </c>
      <c r="G13" s="10" t="s">
        <v>59</v>
      </c>
      <c r="H13" s="165" t="s">
        <v>72</v>
      </c>
      <c r="I13" s="6" t="s">
        <v>1115</v>
      </c>
      <c r="J13" s="263" t="s">
        <v>1126</v>
      </c>
    </row>
    <row r="14" spans="1:10" s="6" customFormat="1" x14ac:dyDescent="0.25">
      <c r="A14" s="3" t="s">
        <v>181</v>
      </c>
      <c r="B14" s="3" t="s">
        <v>18</v>
      </c>
      <c r="C14" s="3" t="s">
        <v>169</v>
      </c>
      <c r="D14" s="11" t="s">
        <v>1014</v>
      </c>
      <c r="E14" s="1">
        <v>1</v>
      </c>
      <c r="F14" s="1" t="s">
        <v>1015</v>
      </c>
      <c r="G14" s="2">
        <v>45404</v>
      </c>
      <c r="H14" s="179">
        <v>629.53200000000004</v>
      </c>
      <c r="I14" s="6">
        <f t="shared" ref="I14:I24" si="0">COUNTIF(F:F,F14)</f>
        <v>1</v>
      </c>
      <c r="J14" s="260" t="s">
        <v>1183</v>
      </c>
    </row>
    <row r="15" spans="1:10" s="6" customFormat="1" x14ac:dyDescent="0.25">
      <c r="A15" s="3" t="s">
        <v>139</v>
      </c>
      <c r="B15" s="3" t="s">
        <v>35</v>
      </c>
      <c r="C15" s="3" t="s">
        <v>169</v>
      </c>
      <c r="D15" s="11" t="s">
        <v>1014</v>
      </c>
      <c r="E15" s="1">
        <v>2</v>
      </c>
      <c r="F15" s="1" t="s">
        <v>1016</v>
      </c>
      <c r="G15" s="2">
        <v>45404</v>
      </c>
      <c r="H15" s="179">
        <v>8006.0230000000001</v>
      </c>
      <c r="I15" s="6">
        <f t="shared" si="0"/>
        <v>1</v>
      </c>
      <c r="J15" s="260" t="s">
        <v>1183</v>
      </c>
    </row>
    <row r="16" spans="1:10" s="6" customFormat="1" x14ac:dyDescent="0.25">
      <c r="A16" s="3" t="s">
        <v>148</v>
      </c>
      <c r="B16" s="3" t="s">
        <v>38</v>
      </c>
      <c r="C16" s="3" t="s">
        <v>174</v>
      </c>
      <c r="D16" s="11" t="s">
        <v>1017</v>
      </c>
      <c r="E16" s="1">
        <v>3</v>
      </c>
      <c r="F16" s="1" t="s">
        <v>1018</v>
      </c>
      <c r="G16" s="2">
        <v>45421</v>
      </c>
      <c r="H16" s="179">
        <v>855.68</v>
      </c>
      <c r="I16" s="6">
        <f t="shared" si="0"/>
        <v>1</v>
      </c>
      <c r="J16" s="260" t="s">
        <v>1183</v>
      </c>
    </row>
    <row r="17" spans="1:10" s="6" customFormat="1" x14ac:dyDescent="0.25">
      <c r="A17" s="3" t="s">
        <v>156</v>
      </c>
      <c r="B17" s="3" t="s">
        <v>40</v>
      </c>
      <c r="C17" s="3" t="s">
        <v>174</v>
      </c>
      <c r="D17" s="11" t="s">
        <v>1017</v>
      </c>
      <c r="E17" s="1">
        <v>4</v>
      </c>
      <c r="F17" s="1" t="s">
        <v>1019</v>
      </c>
      <c r="G17" s="2">
        <v>45421</v>
      </c>
      <c r="H17" s="179">
        <v>972.50699999999995</v>
      </c>
      <c r="I17" s="6">
        <f t="shared" si="0"/>
        <v>1</v>
      </c>
      <c r="J17" s="260" t="s">
        <v>1183</v>
      </c>
    </row>
    <row r="18" spans="1:10" s="6" customFormat="1" x14ac:dyDescent="0.25">
      <c r="A18" s="3" t="s">
        <v>176</v>
      </c>
      <c r="B18" s="3" t="s">
        <v>44</v>
      </c>
      <c r="C18" s="3" t="s">
        <v>174</v>
      </c>
      <c r="D18" s="11" t="s">
        <v>1017</v>
      </c>
      <c r="E18" s="1">
        <v>5</v>
      </c>
      <c r="F18" s="1" t="s">
        <v>1020</v>
      </c>
      <c r="G18" s="2">
        <v>45421</v>
      </c>
      <c r="H18" s="179">
        <v>140.69</v>
      </c>
      <c r="I18" s="6">
        <f t="shared" si="0"/>
        <v>1</v>
      </c>
      <c r="J18" s="260" t="s">
        <v>1183</v>
      </c>
    </row>
    <row r="19" spans="1:10" s="6" customFormat="1" x14ac:dyDescent="0.25">
      <c r="A19" s="3" t="s">
        <v>176</v>
      </c>
      <c r="B19" s="3" t="s">
        <v>44</v>
      </c>
      <c r="C19" s="3" t="s">
        <v>174</v>
      </c>
      <c r="D19" s="11" t="s">
        <v>1017</v>
      </c>
      <c r="E19" s="1">
        <v>6</v>
      </c>
      <c r="F19" s="1" t="s">
        <v>1021</v>
      </c>
      <c r="G19" s="2">
        <v>45429</v>
      </c>
      <c r="H19" s="179">
        <v>100</v>
      </c>
      <c r="I19" s="6">
        <f t="shared" si="0"/>
        <v>1</v>
      </c>
      <c r="J19" s="260" t="s">
        <v>1183</v>
      </c>
    </row>
    <row r="20" spans="1:10" s="6" customFormat="1" x14ac:dyDescent="0.25">
      <c r="A20" s="3" t="s">
        <v>154</v>
      </c>
      <c r="B20" s="3" t="s">
        <v>235</v>
      </c>
      <c r="C20" s="3" t="s">
        <v>174</v>
      </c>
      <c r="D20" s="11" t="s">
        <v>1017</v>
      </c>
      <c r="E20" s="1">
        <v>7</v>
      </c>
      <c r="F20" s="1" t="s">
        <v>1116</v>
      </c>
      <c r="G20" s="2">
        <v>45457</v>
      </c>
      <c r="H20" s="179">
        <v>934.61699999999996</v>
      </c>
      <c r="I20" s="6">
        <f t="shared" si="0"/>
        <v>1</v>
      </c>
      <c r="J20" s="260" t="s">
        <v>1183</v>
      </c>
    </row>
    <row r="21" spans="1:10" s="6" customFormat="1" x14ac:dyDescent="0.25">
      <c r="A21" s="3" t="s">
        <v>176</v>
      </c>
      <c r="B21" s="3" t="s">
        <v>44</v>
      </c>
      <c r="C21" s="3" t="s">
        <v>174</v>
      </c>
      <c r="D21" s="11" t="s">
        <v>1017</v>
      </c>
      <c r="E21" s="1">
        <v>8</v>
      </c>
      <c r="F21" s="1" t="s">
        <v>1117</v>
      </c>
      <c r="G21" s="2">
        <v>45457</v>
      </c>
      <c r="H21" s="179">
        <v>153.99600000000001</v>
      </c>
      <c r="I21" s="6">
        <f t="shared" si="0"/>
        <v>1</v>
      </c>
      <c r="J21" s="260" t="s">
        <v>1183</v>
      </c>
    </row>
    <row r="22" spans="1:10" s="6" customFormat="1" x14ac:dyDescent="0.25">
      <c r="A22" s="3" t="s">
        <v>144</v>
      </c>
      <c r="B22" s="3" t="s">
        <v>39</v>
      </c>
      <c r="C22" s="3" t="s">
        <v>206</v>
      </c>
      <c r="D22" s="11" t="s">
        <v>274</v>
      </c>
      <c r="E22" s="1">
        <v>9</v>
      </c>
      <c r="F22" s="1" t="s">
        <v>1118</v>
      </c>
      <c r="G22" s="2">
        <v>45457</v>
      </c>
      <c r="H22" s="179">
        <v>1428.873</v>
      </c>
      <c r="I22" s="6">
        <f t="shared" si="0"/>
        <v>1</v>
      </c>
      <c r="J22" s="260" t="s">
        <v>1183</v>
      </c>
    </row>
    <row r="23" spans="1:10" s="6" customFormat="1" x14ac:dyDescent="0.25">
      <c r="A23" s="3" t="s">
        <v>181</v>
      </c>
      <c r="B23" s="3" t="s">
        <v>18</v>
      </c>
      <c r="C23" s="3" t="s">
        <v>169</v>
      </c>
      <c r="D23" s="11" t="s">
        <v>1014</v>
      </c>
      <c r="E23" s="1">
        <v>10</v>
      </c>
      <c r="F23" s="1" t="s">
        <v>1119</v>
      </c>
      <c r="G23" s="2">
        <v>45469</v>
      </c>
      <c r="H23" s="179">
        <v>2861.8249999999998</v>
      </c>
      <c r="I23" s="6">
        <f t="shared" si="0"/>
        <v>1</v>
      </c>
      <c r="J23" s="260" t="s">
        <v>1183</v>
      </c>
    </row>
    <row r="24" spans="1:10" s="6" customFormat="1" x14ac:dyDescent="0.25">
      <c r="A24" s="3" t="s">
        <v>175</v>
      </c>
      <c r="B24" s="3" t="s">
        <v>17</v>
      </c>
      <c r="C24" s="3" t="s">
        <v>169</v>
      </c>
      <c r="D24" s="11" t="s">
        <v>1014</v>
      </c>
      <c r="E24" s="1">
        <v>11</v>
      </c>
      <c r="F24" s="1" t="s">
        <v>1120</v>
      </c>
      <c r="G24" s="2">
        <v>45469</v>
      </c>
      <c r="H24" s="179">
        <v>342.92500000000001</v>
      </c>
      <c r="I24" s="6">
        <f t="shared" si="0"/>
        <v>1</v>
      </c>
      <c r="J24" s="260" t="s">
        <v>1183</v>
      </c>
    </row>
    <row r="25" spans="1:10" s="6" customFormat="1" x14ac:dyDescent="0.25">
      <c r="A25" s="14"/>
      <c r="B25" s="14"/>
      <c r="C25" s="14"/>
      <c r="D25" s="126"/>
      <c r="E25" s="12"/>
      <c r="F25" s="12"/>
      <c r="G25" s="127"/>
      <c r="H25" s="128"/>
      <c r="J25" s="260"/>
    </row>
    <row r="26" spans="1:10" ht="15" x14ac:dyDescent="0.25">
      <c r="A26" s="14" t="s">
        <v>220</v>
      </c>
      <c r="B26" s="14" t="s">
        <v>262</v>
      </c>
    </row>
  </sheetData>
  <autoFilter ref="A13:J24"/>
  <sortState ref="A15:I21">
    <sortCondition ref="E15:E21"/>
  </sortState>
  <conditionalFormatting sqref="B12:C12">
    <cfRule type="duplicateValues" dxfId="13" priority="9"/>
  </conditionalFormatting>
  <conditionalFormatting sqref="A12">
    <cfRule type="duplicateValues" dxfId="12" priority="3"/>
  </conditionalFormatting>
  <conditionalFormatting sqref="F13:F18 F25">
    <cfRule type="duplicateValues" dxfId="11" priority="1052"/>
  </conditionalFormatting>
  <conditionalFormatting sqref="E13:E18 E25">
    <cfRule type="duplicateValues" dxfId="10" priority="1053"/>
  </conditionalFormatting>
  <conditionalFormatting sqref="F19:F24">
    <cfRule type="duplicateValues" dxfId="9" priority="1"/>
  </conditionalFormatting>
  <conditionalFormatting sqref="E19:E24">
    <cfRule type="duplicateValues" dxfId="8" priority="2"/>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A1:P32"/>
  <sheetViews>
    <sheetView zoomScale="80" zoomScaleNormal="80" workbookViewId="0">
      <selection activeCell="B1" sqref="B1"/>
    </sheetView>
  </sheetViews>
  <sheetFormatPr baseColWidth="10" defaultRowHeight="14.25" x14ac:dyDescent="0.2"/>
  <cols>
    <col min="1" max="1" width="11.42578125" style="48"/>
    <col min="2" max="2" width="57.7109375" style="51" customWidth="1"/>
    <col min="3" max="3" width="13.85546875" style="51" customWidth="1"/>
    <col min="4" max="4" width="10.7109375" style="48" customWidth="1"/>
    <col min="5" max="5" width="15.7109375" style="52" customWidth="1"/>
    <col min="6" max="6" width="13.7109375" style="48" customWidth="1"/>
    <col min="7" max="8" width="15.7109375" style="52" customWidth="1"/>
    <col min="9" max="9" width="15.7109375" style="208" customWidth="1"/>
    <col min="10" max="10" width="15.7109375" style="45" customWidth="1"/>
    <col min="11" max="11" width="14.140625" style="144" customWidth="1"/>
    <col min="12" max="12" width="13.85546875" style="48" customWidth="1"/>
    <col min="13" max="13" width="11.140625" style="48" customWidth="1"/>
    <col min="14" max="14" width="14.85546875" style="237" customWidth="1"/>
    <col min="15" max="16384" width="11.42578125" style="237"/>
  </cols>
  <sheetData>
    <row r="1" spans="1:16" ht="15" x14ac:dyDescent="0.2">
      <c r="A1" s="51"/>
      <c r="B1" s="101" t="s">
        <v>81</v>
      </c>
      <c r="C1" s="101"/>
      <c r="D1" s="101"/>
      <c r="E1" s="101"/>
      <c r="F1" s="198"/>
      <c r="G1" s="51"/>
      <c r="H1" s="51"/>
      <c r="I1" s="238"/>
      <c r="J1" s="51"/>
      <c r="K1" s="51"/>
      <c r="M1" s="51"/>
    </row>
    <row r="2" spans="1:16" x14ac:dyDescent="0.2">
      <c r="A2" s="51"/>
      <c r="B2" s="101" t="s">
        <v>64</v>
      </c>
      <c r="C2" s="101"/>
      <c r="D2" s="101"/>
      <c r="E2" s="101"/>
      <c r="F2" s="40"/>
      <c r="G2" s="40"/>
      <c r="H2" s="40"/>
      <c r="I2" s="206"/>
      <c r="J2" s="40"/>
      <c r="K2" s="40"/>
      <c r="L2" s="40"/>
      <c r="M2" s="40"/>
    </row>
    <row r="3" spans="1:16" x14ac:dyDescent="0.2">
      <c r="A3" s="51"/>
      <c r="B3" s="101" t="s">
        <v>134</v>
      </c>
      <c r="C3" s="101"/>
      <c r="D3" s="101"/>
      <c r="E3" s="101"/>
      <c r="F3" s="101"/>
      <c r="G3" s="40"/>
      <c r="H3" s="40"/>
      <c r="I3" s="206"/>
      <c r="J3" s="40"/>
      <c r="K3" s="40"/>
      <c r="L3" s="40"/>
      <c r="M3" s="40"/>
    </row>
    <row r="4" spans="1:16" x14ac:dyDescent="0.2">
      <c r="A4" s="51"/>
      <c r="B4" s="101" t="s">
        <v>57</v>
      </c>
      <c r="C4" s="101"/>
      <c r="D4" s="101"/>
      <c r="E4" s="101"/>
      <c r="F4" s="101"/>
      <c r="G4" s="40"/>
      <c r="H4" s="40"/>
      <c r="I4" s="206"/>
      <c r="J4" s="40"/>
      <c r="K4" s="40"/>
      <c r="L4" s="40"/>
      <c r="M4" s="40"/>
    </row>
    <row r="5" spans="1:16" x14ac:dyDescent="0.2">
      <c r="A5" s="51"/>
      <c r="B5" s="101" t="s">
        <v>0</v>
      </c>
      <c r="C5" s="101"/>
      <c r="D5" s="101"/>
      <c r="E5" s="101"/>
      <c r="F5" s="101"/>
      <c r="G5" s="40"/>
      <c r="H5" s="40"/>
      <c r="I5" s="206"/>
      <c r="J5" s="40"/>
      <c r="K5" s="40"/>
      <c r="L5" s="40"/>
      <c r="M5" s="40"/>
    </row>
    <row r="6" spans="1:16" x14ac:dyDescent="0.2">
      <c r="A6" s="51"/>
      <c r="B6" s="101" t="str">
        <f>RESUMEN!A6</f>
        <v>INFORMACIÓN ACTUALIZADA AL: 31/08/2024</v>
      </c>
      <c r="C6" s="101"/>
      <c r="D6" s="101"/>
      <c r="E6" s="101"/>
      <c r="F6" s="101"/>
      <c r="G6" s="40"/>
      <c r="H6" s="40"/>
      <c r="I6" s="206"/>
      <c r="J6" s="40"/>
      <c r="K6" s="40"/>
      <c r="L6" s="40"/>
      <c r="M6" s="40"/>
    </row>
    <row r="7" spans="1:16" x14ac:dyDescent="0.2">
      <c r="A7" s="51"/>
      <c r="B7" s="140" t="str">
        <f>RESUMEN!A7</f>
        <v>FECHA DE PUBLICACIÓN:</v>
      </c>
      <c r="C7" s="101"/>
      <c r="D7" s="101"/>
      <c r="E7" s="101"/>
      <c r="F7" s="101"/>
      <c r="G7" s="40"/>
      <c r="H7" s="40"/>
      <c r="I7" s="206"/>
      <c r="J7" s="40"/>
      <c r="K7" s="130"/>
      <c r="L7" s="40"/>
      <c r="M7" s="40"/>
    </row>
    <row r="8" spans="1:16" x14ac:dyDescent="0.2">
      <c r="A8" s="51"/>
      <c r="B8" s="101" t="s">
        <v>61</v>
      </c>
      <c r="C8" s="101"/>
      <c r="D8" s="101"/>
      <c r="E8" s="101"/>
      <c r="F8" s="101"/>
      <c r="G8" s="40"/>
      <c r="H8" s="40"/>
      <c r="I8" s="206"/>
      <c r="J8" s="40"/>
      <c r="K8" s="40"/>
      <c r="L8" s="40"/>
      <c r="M8" s="40"/>
    </row>
    <row r="9" spans="1:16" x14ac:dyDescent="0.2">
      <c r="A9" s="51"/>
      <c r="B9" s="101" t="str">
        <f>RESUMEN!A9</f>
        <v>PERIODO REPORTADO: 01-OCTUBRE DE 2023 AL 31-AGOSTO DE 2024</v>
      </c>
      <c r="C9" s="101"/>
      <c r="D9" s="101"/>
      <c r="E9" s="101"/>
      <c r="F9" s="101"/>
      <c r="G9" s="40"/>
      <c r="H9" s="40"/>
      <c r="I9" s="206"/>
      <c r="J9" s="40"/>
      <c r="K9" s="40"/>
      <c r="L9" s="40"/>
      <c r="M9" s="40"/>
    </row>
    <row r="10" spans="1:16" x14ac:dyDescent="0.2">
      <c r="A10" s="51"/>
      <c r="B10" s="133" t="s">
        <v>245</v>
      </c>
      <c r="C10" s="101"/>
      <c r="D10" s="101"/>
      <c r="E10" s="101"/>
      <c r="F10" s="101"/>
      <c r="G10" s="40"/>
      <c r="H10" s="226"/>
      <c r="I10" s="239"/>
      <c r="J10" s="40"/>
      <c r="K10" s="40"/>
      <c r="L10" s="40"/>
      <c r="M10" s="40"/>
    </row>
    <row r="11" spans="1:16" x14ac:dyDescent="0.2">
      <c r="A11" s="51"/>
      <c r="C11" s="85" t="s">
        <v>243</v>
      </c>
      <c r="D11" s="51"/>
      <c r="E11" s="51"/>
      <c r="G11" s="226">
        <f>SUBTOTAL(9,J:J)</f>
        <v>5425.8292201999993</v>
      </c>
      <c r="H11" s="226">
        <f>SUBTOTAL(9,K:K)</f>
        <v>3715.3267120249998</v>
      </c>
      <c r="I11" s="239"/>
      <c r="J11" s="51"/>
      <c r="K11" s="51"/>
      <c r="M11" s="51"/>
    </row>
    <row r="12" spans="1:16" ht="30" x14ac:dyDescent="0.2">
      <c r="A12" s="4"/>
      <c r="B12" s="29" t="s">
        <v>54</v>
      </c>
      <c r="C12" s="82"/>
      <c r="D12" s="66" t="s">
        <v>241</v>
      </c>
      <c r="E12" s="21"/>
      <c r="F12" s="22"/>
      <c r="G12" s="16"/>
      <c r="H12" s="16"/>
      <c r="I12" s="207"/>
      <c r="J12" s="23"/>
      <c r="K12" s="18" t="s">
        <v>1</v>
      </c>
      <c r="L12" s="35"/>
      <c r="M12" s="51"/>
    </row>
    <row r="13" spans="1:16" ht="47.25" x14ac:dyDescent="0.2">
      <c r="A13" s="88" t="s">
        <v>137</v>
      </c>
      <c r="B13" s="28" t="s">
        <v>2</v>
      </c>
      <c r="C13" s="90" t="s">
        <v>210</v>
      </c>
      <c r="D13" s="20" t="s">
        <v>3</v>
      </c>
      <c r="E13" s="20" t="s">
        <v>59</v>
      </c>
      <c r="F13" s="15" t="s">
        <v>48</v>
      </c>
      <c r="G13" s="15" t="s">
        <v>49</v>
      </c>
      <c r="H13" s="15" t="s">
        <v>50</v>
      </c>
      <c r="I13" s="136" t="s">
        <v>256</v>
      </c>
      <c r="J13" s="184" t="s">
        <v>257</v>
      </c>
      <c r="K13" s="192" t="s">
        <v>258</v>
      </c>
      <c r="L13" s="17" t="s">
        <v>4</v>
      </c>
      <c r="M13" s="51" t="s">
        <v>220</v>
      </c>
      <c r="N13" s="263" t="s">
        <v>1126</v>
      </c>
    </row>
    <row r="14" spans="1:16" x14ac:dyDescent="0.2">
      <c r="A14" s="44" t="s">
        <v>216</v>
      </c>
      <c r="B14" s="44" t="s">
        <v>215</v>
      </c>
      <c r="C14" s="46">
        <v>99</v>
      </c>
      <c r="D14" s="47" t="s">
        <v>283</v>
      </c>
      <c r="E14" s="47">
        <v>45208</v>
      </c>
      <c r="F14" s="46" t="s">
        <v>284</v>
      </c>
      <c r="G14" s="47">
        <v>45208</v>
      </c>
      <c r="H14" s="47">
        <v>45268</v>
      </c>
      <c r="I14" s="199">
        <f t="shared" ref="I14:I28" ca="1" si="0">IF(H14&lt;TODAY(),0,H14-TODAY())</f>
        <v>0</v>
      </c>
      <c r="J14" s="93">
        <v>331.17847989999996</v>
      </c>
      <c r="K14" s="100">
        <v>331.17847989999996</v>
      </c>
      <c r="L14" s="93">
        <v>0</v>
      </c>
      <c r="M14" s="248"/>
      <c r="N14" s="260" t="s">
        <v>1183</v>
      </c>
      <c r="P14" s="249"/>
    </row>
    <row r="15" spans="1:16" x14ac:dyDescent="0.2">
      <c r="A15" s="44" t="s">
        <v>216</v>
      </c>
      <c r="B15" s="44" t="s">
        <v>215</v>
      </c>
      <c r="C15" s="46">
        <v>99</v>
      </c>
      <c r="D15" s="47" t="s">
        <v>285</v>
      </c>
      <c r="E15" s="47">
        <v>45208</v>
      </c>
      <c r="F15" s="46" t="s">
        <v>286</v>
      </c>
      <c r="G15" s="47">
        <v>45208</v>
      </c>
      <c r="H15" s="47">
        <v>45268</v>
      </c>
      <c r="I15" s="199">
        <f t="shared" ca="1" si="0"/>
        <v>0</v>
      </c>
      <c r="J15" s="93">
        <v>96.360000000000014</v>
      </c>
      <c r="K15" s="100">
        <v>0</v>
      </c>
      <c r="L15" s="93">
        <v>96.360000000000014</v>
      </c>
      <c r="M15" s="248"/>
      <c r="N15" s="260" t="s">
        <v>1183</v>
      </c>
      <c r="P15" s="249"/>
    </row>
    <row r="16" spans="1:16" x14ac:dyDescent="0.2">
      <c r="A16" s="44" t="s">
        <v>216</v>
      </c>
      <c r="B16" s="44" t="s">
        <v>215</v>
      </c>
      <c r="C16" s="46">
        <v>99</v>
      </c>
      <c r="D16" s="47" t="s">
        <v>287</v>
      </c>
      <c r="E16" s="47">
        <v>45229</v>
      </c>
      <c r="F16" s="46" t="s">
        <v>288</v>
      </c>
      <c r="G16" s="47">
        <v>45229</v>
      </c>
      <c r="H16" s="47">
        <v>45289</v>
      </c>
      <c r="I16" s="199">
        <f t="shared" ca="1" si="0"/>
        <v>0</v>
      </c>
      <c r="J16" s="93">
        <v>331.17847989999996</v>
      </c>
      <c r="K16" s="100">
        <v>331.17847989999996</v>
      </c>
      <c r="L16" s="93">
        <v>0</v>
      </c>
      <c r="M16" s="248"/>
      <c r="N16" s="260" t="s">
        <v>1183</v>
      </c>
      <c r="P16" s="249"/>
    </row>
    <row r="17" spans="1:16" x14ac:dyDescent="0.2">
      <c r="A17" s="44" t="s">
        <v>216</v>
      </c>
      <c r="B17" s="44" t="s">
        <v>215</v>
      </c>
      <c r="C17" s="46">
        <v>99</v>
      </c>
      <c r="D17" s="46" t="s">
        <v>339</v>
      </c>
      <c r="E17" s="47">
        <v>45237</v>
      </c>
      <c r="F17" s="46" t="s">
        <v>340</v>
      </c>
      <c r="G17" s="47">
        <v>45237</v>
      </c>
      <c r="H17" s="47">
        <v>45297</v>
      </c>
      <c r="I17" s="199">
        <f t="shared" ca="1" si="0"/>
        <v>0</v>
      </c>
      <c r="J17" s="93">
        <v>662.35524190000001</v>
      </c>
      <c r="K17" s="100">
        <v>419.81524830000001</v>
      </c>
      <c r="L17" s="93">
        <v>242.5399936</v>
      </c>
      <c r="M17" s="248"/>
      <c r="N17" s="260" t="s">
        <v>1183</v>
      </c>
      <c r="P17" s="249"/>
    </row>
    <row r="18" spans="1:16" x14ac:dyDescent="0.2">
      <c r="A18" s="44" t="s">
        <v>216</v>
      </c>
      <c r="B18" s="44" t="s">
        <v>215</v>
      </c>
      <c r="C18" s="46">
        <v>99</v>
      </c>
      <c r="D18" s="46" t="s">
        <v>467</v>
      </c>
      <c r="E18" s="47">
        <v>45273</v>
      </c>
      <c r="F18" s="46" t="s">
        <v>468</v>
      </c>
      <c r="G18" s="47">
        <v>45273</v>
      </c>
      <c r="H18" s="47">
        <v>45333</v>
      </c>
      <c r="I18" s="199">
        <f t="shared" ca="1" si="0"/>
        <v>0</v>
      </c>
      <c r="J18" s="93">
        <v>662.35524190000001</v>
      </c>
      <c r="K18" s="100">
        <v>307.79957880000001</v>
      </c>
      <c r="L18" s="93">
        <v>354.5556631</v>
      </c>
      <c r="M18" s="248"/>
      <c r="N18" s="260" t="s">
        <v>1183</v>
      </c>
      <c r="P18" s="249"/>
    </row>
    <row r="19" spans="1:16" x14ac:dyDescent="0.2">
      <c r="A19" s="44" t="s">
        <v>216</v>
      </c>
      <c r="B19" s="44" t="s">
        <v>215</v>
      </c>
      <c r="C19" s="46">
        <v>99</v>
      </c>
      <c r="D19" s="46" t="s">
        <v>717</v>
      </c>
      <c r="E19" s="47">
        <v>45330</v>
      </c>
      <c r="F19" s="46" t="s">
        <v>718</v>
      </c>
      <c r="G19" s="47">
        <v>45330</v>
      </c>
      <c r="H19" s="47">
        <v>45390</v>
      </c>
      <c r="I19" s="199">
        <f t="shared" ca="1" si="0"/>
        <v>0</v>
      </c>
      <c r="J19" s="93">
        <v>165.59009890000002</v>
      </c>
      <c r="K19" s="100">
        <v>165.58923995000001</v>
      </c>
      <c r="L19" s="93">
        <v>8.5895000000846267E-4</v>
      </c>
      <c r="M19" s="248"/>
      <c r="N19" s="260" t="s">
        <v>1183</v>
      </c>
      <c r="P19" s="249"/>
    </row>
    <row r="20" spans="1:16" x14ac:dyDescent="0.2">
      <c r="A20" s="44" t="s">
        <v>216</v>
      </c>
      <c r="B20" s="44" t="s">
        <v>215</v>
      </c>
      <c r="C20" s="46">
        <v>99</v>
      </c>
      <c r="D20" s="46" t="s">
        <v>1022</v>
      </c>
      <c r="E20" s="47">
        <v>45371</v>
      </c>
      <c r="F20" s="46" t="s">
        <v>1023</v>
      </c>
      <c r="G20" s="47">
        <v>45371</v>
      </c>
      <c r="H20" s="47">
        <v>45431</v>
      </c>
      <c r="I20" s="199">
        <f t="shared" ca="1" si="0"/>
        <v>0</v>
      </c>
      <c r="J20" s="93">
        <v>331.17847989999996</v>
      </c>
      <c r="K20" s="100">
        <v>198.7060572</v>
      </c>
      <c r="L20" s="93">
        <v>132.47242269999995</v>
      </c>
      <c r="M20" s="248"/>
      <c r="N20" s="260" t="s">
        <v>1183</v>
      </c>
      <c r="P20" s="249"/>
    </row>
    <row r="21" spans="1:16" x14ac:dyDescent="0.2">
      <c r="A21" s="44" t="s">
        <v>216</v>
      </c>
      <c r="B21" s="44" t="s">
        <v>215</v>
      </c>
      <c r="C21" s="46">
        <v>99</v>
      </c>
      <c r="D21" s="266" t="s">
        <v>1024</v>
      </c>
      <c r="E21" s="47">
        <v>45397</v>
      </c>
      <c r="F21" s="46" t="s">
        <v>1025</v>
      </c>
      <c r="G21" s="47">
        <v>45397</v>
      </c>
      <c r="H21" s="47">
        <v>45457</v>
      </c>
      <c r="I21" s="199">
        <f t="shared" ca="1" si="0"/>
        <v>0</v>
      </c>
      <c r="J21" s="93">
        <v>20.98</v>
      </c>
      <c r="K21" s="100">
        <v>1.049E-3</v>
      </c>
      <c r="L21" s="93">
        <v>20.978951000000002</v>
      </c>
      <c r="M21" s="248"/>
      <c r="N21" s="260" t="s">
        <v>1183</v>
      </c>
      <c r="P21" s="249"/>
    </row>
    <row r="22" spans="1:16" x14ac:dyDescent="0.2">
      <c r="A22" s="44" t="s">
        <v>216</v>
      </c>
      <c r="B22" s="44" t="s">
        <v>215</v>
      </c>
      <c r="C22" s="46">
        <v>99</v>
      </c>
      <c r="D22" s="46" t="s">
        <v>1026</v>
      </c>
      <c r="E22" s="47">
        <v>45433</v>
      </c>
      <c r="F22" s="46" t="s">
        <v>1027</v>
      </c>
      <c r="G22" s="47">
        <v>45433</v>
      </c>
      <c r="H22" s="47">
        <v>45493</v>
      </c>
      <c r="I22" s="199">
        <f t="shared" ca="1" si="0"/>
        <v>0</v>
      </c>
      <c r="J22" s="93">
        <v>165.59009890000002</v>
      </c>
      <c r="K22" s="100">
        <v>165.59009889999999</v>
      </c>
      <c r="L22" s="93">
        <v>2.8421709430404007E-14</v>
      </c>
      <c r="M22" s="248"/>
      <c r="N22" s="260" t="s">
        <v>1183</v>
      </c>
      <c r="P22" s="249"/>
    </row>
    <row r="23" spans="1:16" x14ac:dyDescent="0.2">
      <c r="A23" s="44" t="s">
        <v>216</v>
      </c>
      <c r="B23" s="44" t="s">
        <v>215</v>
      </c>
      <c r="C23" s="46">
        <v>99</v>
      </c>
      <c r="D23" s="46" t="s">
        <v>1028</v>
      </c>
      <c r="E23" s="47">
        <v>45448</v>
      </c>
      <c r="F23" s="46" t="s">
        <v>1029</v>
      </c>
      <c r="G23" s="47">
        <v>45448</v>
      </c>
      <c r="H23" s="47">
        <v>45508</v>
      </c>
      <c r="I23" s="199">
        <f t="shared" ca="1" si="0"/>
        <v>0</v>
      </c>
      <c r="J23" s="93">
        <v>20.98</v>
      </c>
      <c r="K23" s="100">
        <v>20.222621999999998</v>
      </c>
      <c r="L23" s="93">
        <v>0.75737800000000277</v>
      </c>
      <c r="M23" s="248"/>
      <c r="N23" s="260" t="s">
        <v>1183</v>
      </c>
      <c r="P23" s="249"/>
    </row>
    <row r="24" spans="1:16" x14ac:dyDescent="0.2">
      <c r="A24" s="44" t="s">
        <v>216</v>
      </c>
      <c r="B24" s="44" t="s">
        <v>215</v>
      </c>
      <c r="C24" s="46">
        <v>99</v>
      </c>
      <c r="D24" s="46" t="s">
        <v>1030</v>
      </c>
      <c r="E24" s="47">
        <v>45450</v>
      </c>
      <c r="F24" s="46" t="s">
        <v>1031</v>
      </c>
      <c r="G24" s="47">
        <v>45450</v>
      </c>
      <c r="H24" s="47">
        <v>45510</v>
      </c>
      <c r="I24" s="199">
        <f t="shared" ca="1" si="0"/>
        <v>0</v>
      </c>
      <c r="J24" s="93">
        <v>1049</v>
      </c>
      <c r="K24" s="100">
        <v>1059.4999999999993</v>
      </c>
      <c r="L24" s="93">
        <v>-10.499999999999318</v>
      </c>
      <c r="M24" s="248"/>
      <c r="N24" s="260" t="s">
        <v>1183</v>
      </c>
      <c r="P24" s="249"/>
    </row>
    <row r="25" spans="1:16" x14ac:dyDescent="0.2">
      <c r="A25" s="44" t="s">
        <v>216</v>
      </c>
      <c r="B25" s="44" t="s">
        <v>215</v>
      </c>
      <c r="C25" s="46">
        <v>99</v>
      </c>
      <c r="D25" s="46" t="s">
        <v>1179</v>
      </c>
      <c r="E25" s="47">
        <v>45477</v>
      </c>
      <c r="F25" s="46" t="s">
        <v>1180</v>
      </c>
      <c r="G25" s="47">
        <v>45477</v>
      </c>
      <c r="H25" s="47">
        <v>45537</v>
      </c>
      <c r="I25" s="199">
        <f t="shared" ca="1" si="0"/>
        <v>0</v>
      </c>
      <c r="J25" s="93">
        <v>7.3429999999999991</v>
      </c>
      <c r="K25" s="100">
        <v>7.1373959999999999</v>
      </c>
      <c r="L25" s="93">
        <v>0.20560399999999923</v>
      </c>
      <c r="M25" s="248"/>
      <c r="N25" s="260" t="s">
        <v>1183</v>
      </c>
      <c r="P25" s="249"/>
    </row>
    <row r="26" spans="1:16" x14ac:dyDescent="0.2">
      <c r="A26" s="44" t="s">
        <v>216</v>
      </c>
      <c r="B26" s="44" t="s">
        <v>215</v>
      </c>
      <c r="C26" s="46">
        <v>99</v>
      </c>
      <c r="D26" s="47" t="s">
        <v>1181</v>
      </c>
      <c r="E26" s="47">
        <v>45481</v>
      </c>
      <c r="F26" s="46" t="s">
        <v>1182</v>
      </c>
      <c r="G26" s="47">
        <v>45481</v>
      </c>
      <c r="H26" s="47">
        <v>45541</v>
      </c>
      <c r="I26" s="199">
        <f t="shared" ca="1" si="0"/>
        <v>1</v>
      </c>
      <c r="J26" s="93">
        <v>165.59009890000002</v>
      </c>
      <c r="K26" s="100">
        <v>99.353458075000006</v>
      </c>
      <c r="L26" s="93">
        <v>66.236640825000009</v>
      </c>
      <c r="M26" s="248"/>
      <c r="N26" s="260" t="s">
        <v>1183</v>
      </c>
      <c r="P26" s="249"/>
    </row>
    <row r="27" spans="1:16" x14ac:dyDescent="0.2">
      <c r="A27" s="44" t="s">
        <v>216</v>
      </c>
      <c r="B27" s="44" t="s">
        <v>215</v>
      </c>
      <c r="C27" s="46">
        <v>99</v>
      </c>
      <c r="D27" s="47" t="s">
        <v>1237</v>
      </c>
      <c r="E27" s="47">
        <v>45505</v>
      </c>
      <c r="F27" s="46" t="s">
        <v>1238</v>
      </c>
      <c r="G27" s="47">
        <v>45505</v>
      </c>
      <c r="H27" s="47">
        <v>45565</v>
      </c>
      <c r="I27" s="199">
        <f t="shared" ca="1" si="0"/>
        <v>25</v>
      </c>
      <c r="J27" s="93">
        <v>367.15</v>
      </c>
      <c r="K27" s="100">
        <v>366.58353999999997</v>
      </c>
      <c r="L27" s="93">
        <v>0.5664600000000064</v>
      </c>
      <c r="M27" s="248"/>
      <c r="N27" s="260" t="s">
        <v>1183</v>
      </c>
      <c r="P27" s="249"/>
    </row>
    <row r="28" spans="1:16" x14ac:dyDescent="0.2">
      <c r="A28" s="44" t="s">
        <v>216</v>
      </c>
      <c r="B28" s="44" t="s">
        <v>215</v>
      </c>
      <c r="C28" s="46">
        <v>99</v>
      </c>
      <c r="D28" s="47" t="s">
        <v>1239</v>
      </c>
      <c r="E28" s="47">
        <v>45524</v>
      </c>
      <c r="F28" s="46" t="s">
        <v>1240</v>
      </c>
      <c r="G28" s="47">
        <v>45524</v>
      </c>
      <c r="H28" s="47">
        <v>45565</v>
      </c>
      <c r="I28" s="199">
        <f t="shared" ca="1" si="0"/>
        <v>25</v>
      </c>
      <c r="J28" s="93">
        <v>1049</v>
      </c>
      <c r="K28" s="100">
        <v>242.67146399999999</v>
      </c>
      <c r="L28" s="93">
        <v>806.32853599999999</v>
      </c>
      <c r="M28" s="248"/>
      <c r="N28" s="260" t="s">
        <v>1183</v>
      </c>
      <c r="P28" s="249"/>
    </row>
    <row r="29" spans="1:16" x14ac:dyDescent="0.2">
      <c r="A29" s="211"/>
      <c r="B29" s="211"/>
      <c r="C29" s="213"/>
      <c r="D29" s="214"/>
      <c r="E29" s="215"/>
      <c r="F29" s="214"/>
      <c r="G29" s="215"/>
      <c r="H29" s="215"/>
      <c r="I29" s="219"/>
      <c r="J29" s="217"/>
      <c r="K29" s="220"/>
      <c r="L29" s="217"/>
      <c r="M29" s="248"/>
      <c r="P29" s="249"/>
    </row>
    <row r="30" spans="1:16" ht="48" customHeight="1" x14ac:dyDescent="0.2">
      <c r="A30" s="51" t="s">
        <v>220</v>
      </c>
      <c r="B30" s="289" t="s">
        <v>254</v>
      </c>
      <c r="C30" s="289"/>
      <c r="D30" s="289"/>
      <c r="E30" s="51"/>
      <c r="F30" s="51"/>
      <c r="G30" s="51"/>
      <c r="H30" s="51"/>
      <c r="I30" s="51"/>
      <c r="J30" s="112"/>
      <c r="K30" s="112"/>
      <c r="L30" s="112"/>
    </row>
    <row r="31" spans="1:16" ht="31.5" customHeight="1" x14ac:dyDescent="0.2">
      <c r="A31" s="51"/>
      <c r="B31" s="289" t="s">
        <v>255</v>
      </c>
      <c r="C31" s="289"/>
      <c r="D31" s="289"/>
      <c r="E31" s="51"/>
      <c r="F31" s="51"/>
      <c r="G31" s="51"/>
      <c r="H31" s="51"/>
      <c r="I31" s="51"/>
      <c r="J31" s="112"/>
      <c r="K31" s="112"/>
      <c r="L31" s="112"/>
    </row>
    <row r="32" spans="1:16" ht="45.75" customHeight="1" x14ac:dyDescent="0.2">
      <c r="A32" s="51"/>
      <c r="B32" s="285" t="s">
        <v>1211</v>
      </c>
      <c r="C32" s="285"/>
      <c r="D32" s="285"/>
      <c r="E32" s="51"/>
      <c r="F32" s="51"/>
      <c r="G32" s="51"/>
      <c r="H32" s="51"/>
      <c r="I32" s="51"/>
      <c r="J32" s="112"/>
      <c r="K32" s="112"/>
      <c r="L32" s="112"/>
    </row>
  </sheetData>
  <autoFilter ref="A13:N28"/>
  <mergeCells count="3">
    <mergeCell ref="B30:D30"/>
    <mergeCell ref="B31:D31"/>
    <mergeCell ref="B32:D32"/>
  </mergeCells>
  <conditionalFormatting sqref="L1:L14 L29:L1048576">
    <cfRule type="cellIs" dxfId="7" priority="8" operator="lessThan">
      <formula>0</formula>
    </cfRule>
  </conditionalFormatting>
  <conditionalFormatting sqref="L15:L16">
    <cfRule type="cellIs" dxfId="6" priority="7" operator="lessThan">
      <formula>0</formula>
    </cfRule>
  </conditionalFormatting>
  <conditionalFormatting sqref="L17">
    <cfRule type="cellIs" dxfId="5" priority="6" operator="lessThan">
      <formula>0</formula>
    </cfRule>
  </conditionalFormatting>
  <conditionalFormatting sqref="L18">
    <cfRule type="cellIs" dxfId="4" priority="5" operator="lessThan">
      <formula>0</formula>
    </cfRule>
  </conditionalFormatting>
  <conditionalFormatting sqref="L19">
    <cfRule type="cellIs" dxfId="3" priority="4" operator="lessThan">
      <formula>0</formula>
    </cfRule>
  </conditionalFormatting>
  <conditionalFormatting sqref="L20:L24">
    <cfRule type="cellIs" dxfId="2" priority="3" operator="lessThan">
      <formula>0</formula>
    </cfRule>
  </conditionalFormatting>
  <conditionalFormatting sqref="L25:L26">
    <cfRule type="cellIs" dxfId="1" priority="2" operator="lessThan">
      <formula>0</formula>
    </cfRule>
  </conditionalFormatting>
  <conditionalFormatting sqref="L27:L28">
    <cfRule type="cellIs" dxfId="0" priority="1" operator="lessThan">
      <formula>0</formula>
    </cfRule>
  </conditionalFormatting>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vt:lpstr>
      <vt:lpstr>avisos</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2024-09-05T23:22:20Z</dcterms:modified>
</cp:coreProperties>
</file>